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zentacje\2024 Q2\"/>
    </mc:Choice>
  </mc:AlternateContent>
  <bookViews>
    <workbookView xWindow="0" yWindow="0" windowWidth="28740" windowHeight="12210" activeTab="2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operacyjne_PL'!$C$204</definedName>
    <definedName name="_Toc129896172" localSheetId="2">'Szczegółowe dane operacyjne_PL'!$D$215</definedName>
    <definedName name="_Toc129896173" localSheetId="2">'Szczegółowe dane operacyjne_PL'!$E$204</definedName>
    <definedName name="_Toc129896174" localSheetId="2">'Szczegółowe dane operacyjne_PL'!$F$204</definedName>
    <definedName name="_Toc129896176" localSheetId="2">'Szczegółowe dane operacyjne_PL'!$C$216</definedName>
    <definedName name="_Toc129896178" localSheetId="2">'Szczegółowe dane operacyjne_PL'!$E$216</definedName>
    <definedName name="_Toc129896179" localSheetId="2">'Szczegółowe dane operacyjne_PL'!#REF!</definedName>
    <definedName name="_Toc129896181" localSheetId="2">'Szczegółowe dane operacyjne_PL'!$C$217</definedName>
    <definedName name="_Toc129896183" localSheetId="2">'Szczegółowe dane operacyjne_PL'!$E$217</definedName>
    <definedName name="_Toc129896184" localSheetId="2">'Szczegółowe dane operacyjne_PL'!$F$205</definedName>
    <definedName name="_Toc129896187" localSheetId="2">'Szczegółowe dane operacyjne_PL'!$D$218</definedName>
    <definedName name="_Toc129896189" localSheetId="2">'Szczegółowe dane operacyjne_PL'!$F$218</definedName>
    <definedName name="_Toc129896191" localSheetId="2">'Szczegółowe dane operacyjne_PL'!$D$207</definedName>
    <definedName name="_Toc129896192" localSheetId="2">'Szczegółowe dane operacyjne_PL'!$F$207</definedName>
    <definedName name="_Toc135306881" localSheetId="2">'Szczegółowe dane operacyjne_PL'!$D$204</definedName>
    <definedName name="_Toc135306885" localSheetId="2">'Szczegółowe dane operacyjne_PL'!#REF!</definedName>
    <definedName name="_Toc135306887" localSheetId="2">'Szczegółowe dane operacyjne_PL'!#REF!</definedName>
    <definedName name="_Toc135306890" localSheetId="2">'Szczegółowe dane operacyjne_PL'!$C$205</definedName>
    <definedName name="_Toc135306891" localSheetId="2">'Szczegółowe dane operacyjne_PL'!$D$205</definedName>
    <definedName name="_Toc135306892" localSheetId="2">'Szczegółowe dane operacyjne_PL'!$E$205</definedName>
    <definedName name="_Toc135306896" localSheetId="2">'Szczegółowe dane operacyjne_PL'!$D$206</definedName>
    <definedName name="_Toc135306898" localSheetId="2">'Szczegółowe dane operacyjne_PL'!$F$206</definedName>
    <definedName name="_Toc151110121" localSheetId="2">'Szczegółowe dane operacyjne_PL'!$D$215</definedName>
    <definedName name="_Toc151110126" localSheetId="2">'Szczegółowe dane operacyjne_PL'!$D$216</definedName>
    <definedName name="_Toc151110131" localSheetId="2">'Szczegółowe dane operacyjne_PL'!$D$217</definedName>
    <definedName name="_Toc151110140" localSheetId="2">'Szczegółowe dane operacyjne_PL'!$D$219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operacyjne_PL'!#REF!</definedName>
    <definedName name="_Toc96511602" localSheetId="2">'Szczegółowe dane operacyjne_PL'!$D$217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_xlnm.Print_Area" localSheetId="0">'Dane finansowe_Financial data'!$A$1:$D$225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/>
</workbook>
</file>

<file path=xl/calcChain.xml><?xml version="1.0" encoding="utf-8"?>
<calcChain xmlns="http://schemas.openxmlformats.org/spreadsheetml/2006/main">
  <c r="E180" i="2" l="1"/>
  <c r="F180" i="2"/>
  <c r="D180" i="2"/>
  <c r="B163" i="2"/>
  <c r="D163" i="2"/>
  <c r="E163" i="2"/>
  <c r="F163" i="2"/>
  <c r="B164" i="2"/>
  <c r="D164" i="2"/>
  <c r="E164" i="2"/>
  <c r="F164" i="2"/>
  <c r="B165" i="2"/>
  <c r="D165" i="2"/>
  <c r="E165" i="2"/>
  <c r="F165" i="2"/>
  <c r="B166" i="2"/>
  <c r="D166" i="2"/>
  <c r="E166" i="2"/>
  <c r="F166" i="2"/>
  <c r="B167" i="2"/>
  <c r="D167" i="2"/>
  <c r="E167" i="2"/>
  <c r="F167" i="2"/>
  <c r="B168" i="2"/>
  <c r="D168" i="2"/>
  <c r="E168" i="2"/>
  <c r="F168" i="2"/>
  <c r="B169" i="2"/>
  <c r="D169" i="2"/>
  <c r="E169" i="2"/>
  <c r="F169" i="2"/>
  <c r="B170" i="2"/>
  <c r="D170" i="2"/>
  <c r="E170" i="2"/>
  <c r="F170" i="2"/>
  <c r="A213" i="1" l="1"/>
  <c r="A206" i="1" l="1"/>
  <c r="C96" i="1" l="1"/>
  <c r="C222" i="1" l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0" i="1"/>
  <c r="B210" i="1"/>
  <c r="C209" i="1"/>
  <c r="B209" i="1"/>
  <c r="C208" i="1"/>
  <c r="B208" i="1"/>
  <c r="C207" i="1"/>
  <c r="B207" i="1"/>
  <c r="C58" i="1"/>
  <c r="B58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22" i="1"/>
  <c r="B22" i="1"/>
  <c r="C21" i="1"/>
  <c r="B21" i="1"/>
  <c r="C20" i="1"/>
  <c r="B20" i="1"/>
  <c r="C19" i="1"/>
  <c r="B19" i="1"/>
  <c r="C18" i="1"/>
  <c r="B18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D80" i="1" l="1"/>
  <c r="D131" i="1" l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D139" i="1"/>
  <c r="D137" i="1"/>
  <c r="D135" i="1"/>
  <c r="A126" i="1"/>
  <c r="A125" i="1"/>
  <c r="A145" i="1"/>
  <c r="A146" i="1"/>
  <c r="B38" i="1" l="1"/>
  <c r="M18" i="3" l="1"/>
  <c r="L18" i="3" l="1"/>
  <c r="K18" i="3"/>
  <c r="I18" i="3"/>
  <c r="J18" i="3"/>
  <c r="G18" i="3"/>
  <c r="F18" i="3"/>
  <c r="E18" i="3"/>
  <c r="D18" i="3"/>
  <c r="C39" i="1" l="1"/>
  <c r="B39" i="1"/>
  <c r="D39" i="1" s="1"/>
  <c r="C38" i="1"/>
  <c r="D38" i="1" s="1"/>
  <c r="D43" i="1"/>
  <c r="D42" i="1"/>
  <c r="D41" i="1"/>
  <c r="D36" i="1"/>
  <c r="D35" i="1"/>
  <c r="D34" i="1"/>
  <c r="D33" i="1"/>
  <c r="D32" i="1"/>
  <c r="D31" i="1"/>
  <c r="D30" i="1"/>
  <c r="D29" i="1"/>
  <c r="D28" i="1"/>
  <c r="D27" i="1"/>
  <c r="D26" i="1"/>
  <c r="D121" i="1" l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2" i="1"/>
  <c r="D123" i="1"/>
  <c r="D193" i="1" l="1"/>
  <c r="D203" i="1" l="1"/>
  <c r="D202" i="1"/>
  <c r="F171" i="2" l="1"/>
  <c r="E171" i="2"/>
  <c r="D171" i="2"/>
  <c r="B171" i="2"/>
  <c r="F162" i="2"/>
  <c r="E162" i="2"/>
  <c r="D162" i="2"/>
  <c r="B162" i="2"/>
  <c r="F161" i="2"/>
  <c r="E161" i="2"/>
  <c r="D161" i="2"/>
  <c r="B161" i="2"/>
  <c r="F160" i="2"/>
  <c r="E160" i="2"/>
  <c r="D160" i="2"/>
  <c r="B160" i="2"/>
  <c r="F159" i="2"/>
  <c r="E159" i="2"/>
  <c r="D159" i="2"/>
  <c r="B159" i="2"/>
  <c r="F158" i="2"/>
  <c r="E158" i="2"/>
  <c r="D158" i="2"/>
  <c r="B158" i="2"/>
  <c r="F157" i="2"/>
  <c r="E157" i="2"/>
  <c r="D157" i="2"/>
  <c r="B157" i="2"/>
  <c r="F156" i="2"/>
  <c r="E156" i="2"/>
  <c r="D156" i="2"/>
  <c r="B156" i="2"/>
  <c r="F155" i="2"/>
  <c r="E155" i="2"/>
  <c r="D155" i="2"/>
  <c r="B155" i="2"/>
  <c r="F154" i="2"/>
  <c r="E154" i="2"/>
  <c r="D154" i="2"/>
  <c r="B154" i="2"/>
  <c r="F153" i="2"/>
  <c r="E153" i="2"/>
  <c r="D153" i="2"/>
  <c r="B153" i="2"/>
  <c r="F152" i="2"/>
  <c r="E152" i="2"/>
  <c r="D152" i="2"/>
  <c r="B152" i="2"/>
  <c r="F151" i="2"/>
  <c r="E151" i="2"/>
  <c r="D151" i="2"/>
  <c r="B151" i="2"/>
  <c r="F150" i="2"/>
  <c r="E150" i="2"/>
  <c r="D150" i="2"/>
  <c r="B150" i="2"/>
  <c r="F149" i="2"/>
  <c r="E149" i="2"/>
  <c r="D149" i="2"/>
  <c r="B149" i="2"/>
  <c r="F148" i="2"/>
  <c r="E148" i="2"/>
  <c r="D148" i="2"/>
  <c r="B148" i="2"/>
  <c r="F147" i="2"/>
  <c r="E147" i="2"/>
  <c r="D147" i="2"/>
  <c r="B147" i="2"/>
  <c r="F146" i="2"/>
  <c r="E146" i="2"/>
  <c r="D146" i="2"/>
  <c r="B146" i="2"/>
  <c r="F145" i="2"/>
  <c r="E145" i="2"/>
  <c r="D145" i="2"/>
  <c r="B145" i="2"/>
  <c r="F144" i="2"/>
  <c r="E144" i="2"/>
  <c r="D144" i="2"/>
  <c r="B144" i="2"/>
  <c r="F143" i="2"/>
  <c r="E143" i="2"/>
  <c r="D143" i="2"/>
  <c r="B143" i="2"/>
  <c r="F142" i="2"/>
  <c r="E142" i="2"/>
  <c r="D142" i="2"/>
  <c r="B142" i="2"/>
  <c r="F141" i="2"/>
  <c r="E141" i="2"/>
  <c r="D141" i="2"/>
  <c r="B141" i="2"/>
  <c r="F140" i="2"/>
  <c r="E140" i="2"/>
  <c r="D140" i="2"/>
  <c r="B140" i="2"/>
  <c r="F139" i="2"/>
  <c r="E139" i="2"/>
  <c r="D139" i="2"/>
  <c r="B139" i="2"/>
  <c r="F138" i="2"/>
  <c r="E138" i="2"/>
  <c r="D138" i="2"/>
  <c r="B138" i="2"/>
  <c r="F137" i="2"/>
  <c r="E137" i="2"/>
  <c r="D137" i="2"/>
  <c r="B137" i="2"/>
  <c r="F136" i="2"/>
  <c r="E136" i="2"/>
  <c r="D136" i="2"/>
  <c r="B136" i="2"/>
  <c r="F135" i="2"/>
  <c r="E135" i="2"/>
  <c r="D135" i="2"/>
  <c r="B135" i="2"/>
  <c r="F134" i="2"/>
  <c r="E134" i="2"/>
  <c r="D134" i="2"/>
  <c r="B134" i="2"/>
  <c r="F133" i="2"/>
  <c r="E133" i="2"/>
  <c r="D133" i="2"/>
  <c r="B133" i="2"/>
  <c r="F132" i="2"/>
  <c r="E132" i="2"/>
  <c r="D132" i="2"/>
  <c r="B132" i="2"/>
  <c r="F129" i="2"/>
  <c r="E129" i="2"/>
  <c r="D129" i="2"/>
  <c r="B129" i="2"/>
  <c r="F128" i="2"/>
  <c r="E128" i="2"/>
  <c r="D128" i="2"/>
  <c r="B128" i="2"/>
  <c r="F127" i="2"/>
  <c r="E127" i="2"/>
  <c r="D127" i="2"/>
  <c r="B127" i="2"/>
  <c r="F126" i="2"/>
  <c r="E126" i="2"/>
  <c r="D126" i="2"/>
  <c r="B126" i="2"/>
  <c r="F125" i="2"/>
  <c r="E125" i="2"/>
  <c r="D125" i="2"/>
  <c r="B125" i="2"/>
  <c r="F124" i="2"/>
  <c r="E124" i="2"/>
  <c r="D124" i="2"/>
  <c r="B124" i="2"/>
  <c r="F123" i="2"/>
  <c r="E123" i="2"/>
  <c r="D123" i="2"/>
  <c r="B123" i="2"/>
  <c r="F122" i="2"/>
  <c r="E122" i="2"/>
  <c r="D122" i="2"/>
  <c r="B122" i="2"/>
  <c r="F121" i="2"/>
  <c r="E121" i="2"/>
  <c r="D121" i="2"/>
  <c r="B121" i="2"/>
  <c r="F120" i="2"/>
  <c r="E120" i="2"/>
  <c r="D120" i="2"/>
  <c r="B120" i="2"/>
  <c r="F119" i="2"/>
  <c r="E119" i="2"/>
  <c r="D119" i="2"/>
  <c r="B119" i="2"/>
  <c r="F118" i="2"/>
  <c r="E118" i="2"/>
  <c r="D118" i="2"/>
  <c r="B118" i="2"/>
  <c r="F117" i="2"/>
  <c r="E117" i="2"/>
  <c r="D117" i="2"/>
  <c r="B117" i="2"/>
  <c r="F116" i="2"/>
  <c r="E116" i="2"/>
  <c r="D116" i="2"/>
  <c r="B116" i="2"/>
  <c r="F115" i="2"/>
  <c r="E115" i="2"/>
  <c r="D115" i="2"/>
  <c r="B115" i="2"/>
  <c r="F114" i="2"/>
  <c r="E114" i="2"/>
  <c r="D114" i="2"/>
  <c r="B114" i="2"/>
  <c r="F113" i="2"/>
  <c r="E113" i="2"/>
  <c r="D113" i="2"/>
  <c r="B113" i="2"/>
  <c r="F112" i="2"/>
  <c r="E112" i="2"/>
  <c r="D112" i="2"/>
  <c r="B112" i="2"/>
  <c r="F111" i="2"/>
  <c r="E111" i="2"/>
  <c r="D111" i="2"/>
  <c r="B111" i="2"/>
  <c r="F110" i="2"/>
  <c r="E110" i="2"/>
  <c r="D110" i="2"/>
  <c r="B110" i="2"/>
  <c r="F101" i="2"/>
  <c r="E101" i="2"/>
  <c r="D101" i="2"/>
  <c r="B101" i="2"/>
  <c r="F100" i="2"/>
  <c r="E100" i="2"/>
  <c r="D100" i="2"/>
  <c r="B100" i="2"/>
  <c r="F98" i="2"/>
  <c r="E98" i="2"/>
  <c r="D98" i="2"/>
  <c r="B98" i="2"/>
  <c r="F97" i="2"/>
  <c r="E97" i="2"/>
  <c r="D97" i="2"/>
  <c r="B97" i="2"/>
  <c r="F95" i="2"/>
  <c r="E95" i="2"/>
  <c r="D95" i="2"/>
  <c r="B95" i="2"/>
  <c r="F94" i="2"/>
  <c r="E94" i="2"/>
  <c r="D94" i="2"/>
  <c r="B94" i="2"/>
  <c r="F93" i="2"/>
  <c r="E93" i="2"/>
  <c r="D93" i="2"/>
  <c r="B93" i="2"/>
  <c r="F92" i="2"/>
  <c r="E92" i="2"/>
  <c r="D92" i="2"/>
  <c r="B92" i="2"/>
  <c r="F91" i="2"/>
  <c r="E91" i="2"/>
  <c r="D91" i="2"/>
  <c r="B91" i="2"/>
  <c r="F90" i="2"/>
  <c r="E90" i="2"/>
  <c r="D90" i="2"/>
  <c r="B90" i="2"/>
  <c r="F89" i="2"/>
  <c r="E89" i="2"/>
  <c r="D89" i="2"/>
  <c r="B89" i="2"/>
  <c r="F88" i="2"/>
  <c r="E88" i="2"/>
  <c r="D88" i="2"/>
  <c r="B88" i="2"/>
  <c r="F87" i="2"/>
  <c r="E87" i="2"/>
  <c r="D87" i="2"/>
  <c r="B87" i="2"/>
  <c r="F86" i="2"/>
  <c r="E86" i="2"/>
  <c r="D86" i="2"/>
  <c r="B86" i="2"/>
  <c r="F85" i="2"/>
  <c r="E85" i="2"/>
  <c r="D85" i="2"/>
  <c r="B85" i="2"/>
  <c r="F84" i="2"/>
  <c r="E84" i="2"/>
  <c r="D84" i="2"/>
  <c r="B84" i="2"/>
  <c r="F83" i="2"/>
  <c r="E83" i="2"/>
  <c r="D83" i="2"/>
  <c r="B83" i="2"/>
  <c r="F82" i="2"/>
  <c r="E82" i="2"/>
  <c r="D82" i="2"/>
  <c r="B82" i="2"/>
  <c r="F81" i="2"/>
  <c r="E81" i="2"/>
  <c r="D81" i="2"/>
  <c r="B81" i="2"/>
  <c r="F80" i="2"/>
  <c r="E80" i="2"/>
  <c r="D80" i="2"/>
  <c r="B80" i="2"/>
  <c r="F79" i="2"/>
  <c r="E79" i="2"/>
  <c r="D79" i="2"/>
  <c r="B79" i="2"/>
  <c r="F78" i="2"/>
  <c r="E78" i="2"/>
  <c r="D78" i="2"/>
  <c r="B78" i="2"/>
  <c r="F77" i="2"/>
  <c r="E77" i="2"/>
  <c r="D77" i="2"/>
  <c r="B77" i="2"/>
  <c r="F76" i="2"/>
  <c r="E76" i="2"/>
  <c r="D76" i="2"/>
  <c r="B76" i="2"/>
  <c r="F75" i="2"/>
  <c r="E75" i="2"/>
  <c r="D75" i="2"/>
  <c r="B75" i="2"/>
  <c r="F74" i="2"/>
  <c r="E74" i="2"/>
  <c r="D74" i="2"/>
  <c r="B74" i="2"/>
  <c r="F73" i="2"/>
  <c r="E73" i="2"/>
  <c r="D73" i="2"/>
  <c r="B73" i="2"/>
  <c r="F72" i="2"/>
  <c r="E72" i="2"/>
  <c r="D72" i="2"/>
  <c r="B72" i="2"/>
  <c r="F71" i="2"/>
  <c r="E71" i="2"/>
  <c r="D71" i="2"/>
  <c r="B71" i="2"/>
  <c r="F70" i="2"/>
  <c r="E70" i="2"/>
  <c r="D70" i="2"/>
  <c r="B70" i="2"/>
  <c r="F69" i="2"/>
  <c r="E69" i="2"/>
  <c r="D69" i="2"/>
  <c r="B69" i="2"/>
  <c r="F68" i="2"/>
  <c r="E68" i="2"/>
  <c r="D68" i="2"/>
  <c r="B68" i="2"/>
  <c r="E131" i="2" l="1"/>
  <c r="E130" i="2" s="1"/>
  <c r="F131" i="2"/>
  <c r="F130" i="2" s="1"/>
  <c r="A224" i="1" l="1"/>
  <c r="A222" i="1"/>
  <c r="A221" i="1"/>
  <c r="B96" i="1" l="1"/>
  <c r="D101" i="1"/>
  <c r="A54" i="1" l="1"/>
  <c r="B57" i="1" l="1"/>
  <c r="D20" i="1"/>
  <c r="D55" i="1"/>
  <c r="C57" i="1"/>
  <c r="D54" i="1"/>
  <c r="D222" i="1"/>
  <c r="D215" i="1"/>
  <c r="D214" i="1"/>
  <c r="D218" i="1" l="1"/>
  <c r="D219" i="1"/>
  <c r="D217" i="1"/>
  <c r="D221" i="1"/>
  <c r="D216" i="1"/>
  <c r="D220" i="1"/>
  <c r="C37" i="1"/>
  <c r="B37" i="1"/>
  <c r="D37" i="1" l="1"/>
  <c r="A28" i="1"/>
  <c r="H18" i="3" l="1"/>
  <c r="D201" i="1" l="1"/>
  <c r="D194" i="1"/>
  <c r="D8" i="1" l="1"/>
  <c r="D14" i="1" l="1"/>
  <c r="B16" i="1"/>
  <c r="C17" i="1"/>
  <c r="D5" i="1"/>
  <c r="D11" i="1"/>
  <c r="C16" i="1"/>
  <c r="D7" i="1"/>
  <c r="D13" i="1"/>
  <c r="D9" i="1"/>
  <c r="D15" i="1"/>
  <c r="D10" i="1"/>
  <c r="D12" i="1"/>
  <c r="B17" i="1"/>
  <c r="D6" i="1"/>
  <c r="D19" i="1"/>
  <c r="D18" i="1"/>
  <c r="D130" i="3" l="1"/>
  <c r="E130" i="3"/>
  <c r="A186" i="1" l="1"/>
  <c r="A164" i="1"/>
  <c r="D99" i="1" l="1"/>
  <c r="D100" i="1"/>
  <c r="D96" i="1"/>
  <c r="H55" i="3" l="1"/>
  <c r="A36" i="1" l="1"/>
  <c r="I55" i="3" l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3" i="1"/>
  <c r="A185" i="1"/>
  <c r="A20" i="1"/>
  <c r="A22" i="1"/>
  <c r="A19" i="1"/>
  <c r="A15" i="1"/>
  <c r="A9" i="1"/>
  <c r="A7" i="1"/>
  <c r="D188" i="2"/>
  <c r="D189" i="2"/>
  <c r="D190" i="2"/>
  <c r="D191" i="2"/>
  <c r="C190" i="2"/>
  <c r="C189" i="2"/>
  <c r="L16" i="2"/>
  <c r="L14" i="2"/>
  <c r="L12" i="2"/>
  <c r="L10" i="2"/>
  <c r="L8" i="2"/>
  <c r="G16" i="2"/>
  <c r="G14" i="2"/>
  <c r="G12" i="2"/>
  <c r="G8" i="2"/>
  <c r="F14" i="2"/>
  <c r="F12" i="2"/>
  <c r="F10" i="2"/>
  <c r="E12" i="2"/>
  <c r="E10" i="2"/>
  <c r="D12" i="2"/>
  <c r="K55" i="3"/>
  <c r="K55" i="2" s="1"/>
  <c r="E55" i="3"/>
  <c r="E55" i="2" s="1"/>
  <c r="J55" i="3"/>
  <c r="J55" i="2" s="1"/>
  <c r="D55" i="3"/>
  <c r="D55" i="2" s="1"/>
  <c r="M53" i="2"/>
  <c r="M51" i="2"/>
  <c r="F191" i="2"/>
  <c r="F190" i="2"/>
  <c r="E190" i="2"/>
  <c r="F189" i="2"/>
  <c r="E189" i="2"/>
  <c r="F188" i="2"/>
  <c r="E188" i="2"/>
  <c r="C188" i="2"/>
  <c r="D131" i="2"/>
  <c r="D130" i="2" s="1"/>
  <c r="E109" i="2"/>
  <c r="D109" i="2"/>
  <c r="E67" i="2"/>
  <c r="D67" i="2"/>
  <c r="M55" i="3"/>
  <c r="M55" i="2" s="1"/>
  <c r="L55" i="3"/>
  <c r="L55" i="2" s="1"/>
  <c r="G55" i="3"/>
  <c r="G55" i="2" s="1"/>
  <c r="F55" i="3"/>
  <c r="F55" i="2" s="1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M10" i="2"/>
  <c r="J12" i="2"/>
  <c r="K12" i="2"/>
  <c r="M12" i="2"/>
  <c r="J14" i="2"/>
  <c r="K14" i="2"/>
  <c r="M14" i="2"/>
  <c r="J16" i="2"/>
  <c r="K16" i="2"/>
  <c r="M16" i="2"/>
  <c r="M8" i="2"/>
  <c r="K8" i="2"/>
  <c r="J8" i="2"/>
  <c r="F16" i="2"/>
  <c r="F8" i="2"/>
  <c r="E8" i="2"/>
  <c r="D14" i="2"/>
  <c r="D97" i="1"/>
  <c r="D98" i="1"/>
  <c r="D200" i="1"/>
  <c r="D199" i="1"/>
  <c r="D198" i="1"/>
  <c r="D197" i="1"/>
  <c r="D196" i="1"/>
  <c r="D192" i="1"/>
  <c r="D191" i="1"/>
  <c r="D190" i="1"/>
  <c r="D189" i="1"/>
  <c r="D188" i="1"/>
  <c r="D187" i="1"/>
  <c r="D157" i="1"/>
  <c r="D156" i="1"/>
  <c r="D155" i="1"/>
  <c r="D154" i="1"/>
  <c r="D153" i="1"/>
  <c r="D152" i="1"/>
  <c r="D151" i="1"/>
  <c r="D150" i="1"/>
  <c r="D148" i="1"/>
  <c r="D149" i="1"/>
  <c r="D158" i="1"/>
  <c r="D159" i="1"/>
  <c r="D160" i="1"/>
  <c r="D161" i="1"/>
  <c r="D147" i="1"/>
  <c r="E27" i="2"/>
  <c r="E65" i="2" s="1"/>
  <c r="E107" i="2" s="1"/>
  <c r="D27" i="2"/>
  <c r="D65" i="2" s="1"/>
  <c r="D107" i="2" s="1"/>
  <c r="K7" i="2"/>
  <c r="M7" i="2" s="1"/>
  <c r="M27" i="2" s="1"/>
  <c r="J7" i="2"/>
  <c r="L7" i="2" s="1"/>
  <c r="L27" i="2" s="1"/>
  <c r="H7" i="2"/>
  <c r="I7" i="2" s="1"/>
  <c r="I27" i="2" s="1"/>
  <c r="G7" i="2"/>
  <c r="G27" i="2" s="1"/>
  <c r="F7" i="2"/>
  <c r="F27" i="2" s="1"/>
  <c r="F65" i="2" s="1"/>
  <c r="F107" i="2" s="1"/>
  <c r="F179" i="2" s="1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D95" i="1"/>
  <c r="D94" i="1"/>
  <c r="D93" i="1"/>
  <c r="D92" i="1"/>
  <c r="D91" i="1"/>
  <c r="D90" i="1"/>
  <c r="D89" i="1"/>
  <c r="D87" i="1"/>
  <c r="D86" i="1"/>
  <c r="D85" i="1"/>
  <c r="D84" i="1"/>
  <c r="D77" i="1"/>
  <c r="D76" i="1"/>
  <c r="D64" i="1"/>
  <c r="D65" i="1"/>
  <c r="D66" i="1"/>
  <c r="D67" i="1"/>
  <c r="D63" i="1"/>
  <c r="D75" i="1"/>
  <c r="D74" i="1"/>
  <c r="D73" i="1"/>
  <c r="D72" i="1"/>
  <c r="D71" i="1"/>
  <c r="D70" i="1"/>
  <c r="D69" i="1"/>
  <c r="D68" i="1"/>
  <c r="F130" i="3"/>
  <c r="E99" i="3"/>
  <c r="D99" i="3"/>
  <c r="F108" i="3"/>
  <c r="E108" i="3"/>
  <c r="D108" i="3"/>
  <c r="F99" i="3"/>
  <c r="F96" i="3"/>
  <c r="E96" i="3"/>
  <c r="D96" i="3"/>
  <c r="F66" i="3"/>
  <c r="E66" i="3"/>
  <c r="D66" i="3"/>
  <c r="A18" i="1"/>
  <c r="F109" i="2"/>
  <c r="F67" i="2"/>
  <c r="I55" i="2"/>
  <c r="H55" i="2"/>
  <c r="D81" i="1"/>
  <c r="A65" i="1"/>
  <c r="A67" i="1"/>
  <c r="B131" i="2"/>
  <c r="B109" i="2"/>
  <c r="B67" i="2"/>
  <c r="A110" i="1"/>
  <c r="A109" i="1"/>
  <c r="A108" i="1"/>
  <c r="A107" i="1"/>
  <c r="A106" i="1"/>
  <c r="A10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B4" i="1"/>
  <c r="A80" i="1"/>
  <c r="A79" i="1"/>
  <c r="A63" i="1"/>
  <c r="A5" i="1"/>
  <c r="A51" i="1"/>
  <c r="A220" i="1"/>
  <c r="A219" i="1"/>
  <c r="A218" i="1"/>
  <c r="A217" i="1"/>
  <c r="A216" i="1"/>
  <c r="A215" i="1"/>
  <c r="A214" i="1"/>
  <c r="A212" i="1"/>
  <c r="A210" i="1"/>
  <c r="A209" i="1"/>
  <c r="A208" i="1"/>
  <c r="A207" i="1"/>
  <c r="A205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04" i="1"/>
  <c r="A103" i="1"/>
  <c r="A82" i="1"/>
  <c r="A78" i="1"/>
  <c r="A77" i="1"/>
  <c r="A76" i="1"/>
  <c r="A75" i="1"/>
  <c r="A74" i="1"/>
  <c r="A73" i="1"/>
  <c r="A72" i="1"/>
  <c r="A71" i="1"/>
  <c r="A70" i="1"/>
  <c r="A69" i="1"/>
  <c r="A68" i="1"/>
  <c r="A66" i="1"/>
  <c r="A64" i="1"/>
  <c r="A62" i="1"/>
  <c r="A61" i="1"/>
  <c r="A60" i="1"/>
  <c r="A58" i="1"/>
  <c r="A57" i="1"/>
  <c r="A56" i="1"/>
  <c r="A53" i="1"/>
  <c r="A52" i="1"/>
  <c r="A50" i="1"/>
  <c r="A49" i="1"/>
  <c r="A48" i="1"/>
  <c r="A47" i="1"/>
  <c r="A46" i="1"/>
  <c r="A45" i="1"/>
  <c r="A43" i="1"/>
  <c r="A42" i="1"/>
  <c r="A41" i="1"/>
  <c r="A39" i="1"/>
  <c r="A38" i="1"/>
  <c r="A37" i="1"/>
  <c r="A35" i="1"/>
  <c r="A34" i="1"/>
  <c r="A33" i="1"/>
  <c r="A32" i="1"/>
  <c r="A31" i="1"/>
  <c r="A30" i="1"/>
  <c r="A29" i="1"/>
  <c r="A27" i="1"/>
  <c r="A26" i="1"/>
  <c r="A25" i="1"/>
  <c r="A24" i="1"/>
  <c r="A21" i="1"/>
  <c r="A17" i="1"/>
  <c r="A16" i="1"/>
  <c r="A14" i="1"/>
  <c r="A13" i="1"/>
  <c r="A12" i="1"/>
  <c r="A11" i="1"/>
  <c r="A10" i="1"/>
  <c r="A8" i="1"/>
  <c r="A6" i="1"/>
  <c r="D4" i="1"/>
  <c r="D25" i="1" s="1"/>
  <c r="D46" i="1" s="1"/>
  <c r="D62" i="1" s="1"/>
  <c r="C4" i="1"/>
  <c r="A4" i="1"/>
  <c r="A3" i="1"/>
  <c r="A2" i="1"/>
  <c r="C185" i="2" l="1"/>
  <c r="D179" i="2"/>
  <c r="E185" i="2"/>
  <c r="E179" i="2"/>
  <c r="B25" i="1"/>
  <c r="B46" i="1" s="1"/>
  <c r="B62" i="1" s="1"/>
  <c r="D7" i="3"/>
  <c r="C25" i="1"/>
  <c r="C46" i="1" s="1"/>
  <c r="C62" i="1" s="1"/>
  <c r="E7" i="3"/>
  <c r="K27" i="2"/>
  <c r="H27" i="2"/>
  <c r="F173" i="3"/>
  <c r="K18" i="2"/>
  <c r="E99" i="2"/>
  <c r="F192" i="2"/>
  <c r="I18" i="2"/>
  <c r="D96" i="2"/>
  <c r="D99" i="2"/>
  <c r="J27" i="2"/>
  <c r="D104" i="1"/>
  <c r="J18" i="2"/>
  <c r="M18" i="2"/>
  <c r="E16" i="2"/>
  <c r="L18" i="2"/>
  <c r="D10" i="2"/>
  <c r="E96" i="2"/>
  <c r="E66" i="2"/>
  <c r="H18" i="2"/>
  <c r="F66" i="2"/>
  <c r="F99" i="2"/>
  <c r="F18" i="2"/>
  <c r="F96" i="2"/>
  <c r="F108" i="2"/>
  <c r="D173" i="3"/>
  <c r="E173" i="3"/>
  <c r="D66" i="2"/>
  <c r="E108" i="2"/>
  <c r="D108" i="2"/>
  <c r="E14" i="2"/>
  <c r="G10" i="2"/>
  <c r="G18" i="2" s="1"/>
  <c r="D8" i="2"/>
  <c r="D16" i="2"/>
  <c r="D192" i="2"/>
  <c r="D126" i="1" l="1"/>
  <c r="D146" i="1"/>
  <c r="D164" i="1" s="1"/>
  <c r="B104" i="1"/>
  <c r="C104" i="1"/>
  <c r="G7" i="3"/>
  <c r="E27" i="3"/>
  <c r="M7" i="3"/>
  <c r="K7" i="3"/>
  <c r="H7" i="3"/>
  <c r="F7" i="3"/>
  <c r="L7" i="3"/>
  <c r="I7" i="3"/>
  <c r="D27" i="3"/>
  <c r="J7" i="3"/>
  <c r="F173" i="2"/>
  <c r="E18" i="2"/>
  <c r="E173" i="2"/>
  <c r="D18" i="2"/>
  <c r="D173" i="2"/>
  <c r="D186" i="1" l="1"/>
  <c r="D206" i="1" s="1"/>
  <c r="C126" i="1"/>
  <c r="C146" i="1"/>
  <c r="C164" i="1" s="1"/>
  <c r="B126" i="1"/>
  <c r="B146" i="1"/>
  <c r="B164" i="1" s="1"/>
  <c r="L27" i="3"/>
  <c r="H27" i="3"/>
  <c r="D107" i="3"/>
  <c r="D179" i="3" s="1"/>
  <c r="F27" i="3"/>
  <c r="I27" i="3"/>
  <c r="D65" i="3"/>
  <c r="F65" i="3" s="1"/>
  <c r="J27" i="3"/>
  <c r="K27" i="3"/>
  <c r="E65" i="3"/>
  <c r="E107" i="3" s="1"/>
  <c r="G27" i="3"/>
  <c r="M27" i="3"/>
  <c r="E185" i="3" l="1"/>
  <c r="E179" i="3"/>
  <c r="F107" i="3"/>
  <c r="F179" i="3" s="1"/>
  <c r="C185" i="3"/>
  <c r="C186" i="1"/>
  <c r="C206" i="1" s="1"/>
  <c r="B186" i="1"/>
  <c r="B206" i="1" s="1"/>
  <c r="D53" i="1"/>
  <c r="D50" i="1"/>
  <c r="D51" i="1"/>
  <c r="D56" i="1" l="1"/>
  <c r="D49" i="1" l="1"/>
  <c r="D52" i="1"/>
  <c r="D58" i="1"/>
  <c r="D47" i="1"/>
  <c r="D48" i="1"/>
  <c r="D57" i="1" l="1"/>
</calcChain>
</file>

<file path=xl/comments1.xml><?xml version="1.0" encoding="utf-8"?>
<comments xmlns="http://schemas.openxmlformats.org/spreadsheetml/2006/main">
  <authors>
    <author>Mirkowska Agnieszka [PGE S.A.]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30.06.2024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30.06.2024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30.06.2023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30.06.2024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30.06.2023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30.06.2024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30.06.2023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30.06.2024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stan na 30.06.2023</t>
        </r>
      </text>
    </comment>
  </commentList>
</comments>
</file>

<file path=xl/sharedStrings.xml><?xml version="1.0" encoding="utf-8"?>
<sst xmlns="http://schemas.openxmlformats.org/spreadsheetml/2006/main" count="869" uniqueCount="480">
  <si>
    <t>SWITCH TO ENGLISH</t>
  </si>
  <si>
    <t xml:space="preserve">ZMIEŃ NA POLSKI </t>
  </si>
  <si>
    <t>Kluczowe dane finansowe</t>
  </si>
  <si>
    <t>Key financial data</t>
  </si>
  <si>
    <t>r/r</t>
  </si>
  <si>
    <t>9M 2019</t>
  </si>
  <si>
    <t>9M 2018</t>
  </si>
  <si>
    <t>Dane skonsolidowane</t>
  </si>
  <si>
    <t>Consolidated</t>
  </si>
  <si>
    <t>Q1 2023</t>
  </si>
  <si>
    <t>Q1 2022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</si>
  <si>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</si>
  <si>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</si>
  <si>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</si>
  <si>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</si>
  <si>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</si>
  <si>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</si>
  <si>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</si>
  <si>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</si>
  <si>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</si>
  <si>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 xml:space="preserve">EBIT 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</si>
  <si>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</si>
  <si>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</si>
  <si>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</si>
  <si>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</si>
  <si>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</si>
  <si>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</si>
  <si>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</si>
  <si>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</si>
  <si>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</si>
  <si>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</si>
  <si>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</si>
  <si>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</si>
  <si>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</si>
  <si>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-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</si>
  <si>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</si>
  <si>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</si>
  <si>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</si>
  <si>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</si>
  <si>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</si>
  <si>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</si>
  <si>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</si>
  <si>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</si>
  <si>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</si>
  <si>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</si>
  <si>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</si>
  <si>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</si>
  <si>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</si>
  <si>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</si>
  <si>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</si>
  <si>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</si>
  <si>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</si>
  <si>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</si>
  <si>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</si>
  <si>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</si>
  <si>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</si>
  <si>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</si>
  <si>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</si>
  <si>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</si>
  <si>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</si>
  <si>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</si>
  <si>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</si>
  <si>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</si>
  <si>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</si>
  <si>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</si>
  <si>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</si>
  <si>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</si>
  <si>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</si>
  <si>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</si>
  <si>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</si>
  <si>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</si>
  <si>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</si>
  <si>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</si>
  <si>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</si>
  <si>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</si>
  <si>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</si>
  <si>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</si>
  <si>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</si>
  <si>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</si>
  <si>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</si>
  <si>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</si>
  <si>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</si>
  <si>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</si>
  <si>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</si>
  <si>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</si>
  <si>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</si>
  <si>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</si>
  <si>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</si>
  <si>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</si>
  <si>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</si>
  <si>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</si>
  <si>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</si>
  <si>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</si>
  <si>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</si>
  <si>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</si>
  <si>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</si>
  <si>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</si>
  <si>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</si>
  <si>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</si>
  <si>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</si>
  <si>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</si>
  <si>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</si>
  <si>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</si>
  <si>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</si>
  <si>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</si>
  <si>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</si>
  <si>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</si>
  <si>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</si>
  <si>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</si>
  <si>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</si>
  <si>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</si>
  <si>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</si>
  <si>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</si>
  <si>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</si>
  <si>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</si>
  <si>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 Rynku Mocy</t>
  </si>
  <si>
    <t>Capacity market</t>
  </si>
  <si>
    <t>Przychody ze sprzedaży RUS</t>
  </si>
  <si>
    <t>Auxiliary services</t>
  </si>
  <si>
    <t>Przychody ze sprzedaży świadectw pochodzenia</t>
  </si>
  <si>
    <t>Sale of certificates of origin</t>
  </si>
  <si>
    <t>Przychody ze sprzedaży CO2</t>
  </si>
  <si>
    <t>Sale of CO2</t>
  </si>
  <si>
    <t>Przychody ze sprzedaży ciepła</t>
  </si>
  <si>
    <t>Sale of heat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</si>
  <si>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</si>
  <si>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</si>
  <si>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</si>
  <si>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</si>
  <si>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</si>
  <si>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</si>
  <si>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</si>
  <si>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</si>
  <si>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</si>
  <si>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</si>
  <si>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</si>
  <si>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</si>
  <si>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</si>
  <si>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</si>
  <si>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</si>
  <si>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</si>
  <si>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</si>
  <si>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</si>
  <si>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</si>
  <si>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</si>
  <si>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</si>
  <si>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</si>
  <si>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</si>
  <si>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</si>
  <si>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</si>
  <si>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i dystrybucji ciepła</t>
  </si>
  <si>
    <t>Przychody z rynku mocy</t>
  </si>
  <si>
    <t>Przychody z Rynku Mocy*</t>
  </si>
  <si>
    <t>Capacity market*</t>
  </si>
  <si>
    <t>Energetyka Odnawialna</t>
  </si>
  <si>
    <t>Renewables</t>
  </si>
  <si>
    <t>Pozostałe przychody z podstawowej działalności</t>
  </si>
  <si>
    <t>Other revenues from core activities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</si>
  <si>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</si>
  <si>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</si>
  <si>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</si>
  <si>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</si>
  <si>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</si>
  <si>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</si>
  <si>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</si>
  <si>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</si>
  <si>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</si>
  <si>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</si>
  <si>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</si>
  <si>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</si>
  <si>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</si>
  <si>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</si>
  <si>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</si>
  <si>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</si>
  <si>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</si>
  <si>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</si>
  <si>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</si>
  <si>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</si>
  <si>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</si>
  <si>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</si>
  <si>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</si>
  <si>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</si>
  <si>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</si>
  <si>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</si>
  <si>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</si>
  <si>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</si>
  <si>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</si>
  <si>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</si>
  <si>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</si>
  <si>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</si>
  <si>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</si>
  <si>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</si>
  <si>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</si>
  <si>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</si>
  <si>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</si>
  <si>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</si>
  <si>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</si>
  <si>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</si>
  <si>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</si>
  <si>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</si>
  <si>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</si>
  <si>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</si>
  <si>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</si>
  <si>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</si>
  <si>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</si>
  <si>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</si>
  <si>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</si>
  <si>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</si>
  <si>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</si>
  <si>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</si>
  <si>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</si>
  <si>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</si>
  <si>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</si>
  <si>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</si>
  <si>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</si>
  <si>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</si>
  <si>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</si>
  <si>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</si>
  <si>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</si>
  <si>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</si>
  <si>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</si>
  <si>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</si>
  <si>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</si>
  <si>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</si>
  <si>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</si>
  <si>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</si>
  <si>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</si>
  <si>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</si>
  <si>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</si>
  <si>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</si>
  <si>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</si>
  <si>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</si>
  <si>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</si>
  <si>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</si>
  <si>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</si>
  <si>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</si>
  <si>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</si>
  <si>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</si>
  <si>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</si>
  <si>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</si>
  <si>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</si>
  <si>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</si>
  <si>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</si>
  <si>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</si>
  <si>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</si>
  <si>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</si>
  <si>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</si>
  <si>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</si>
  <si>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</si>
  <si>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</si>
  <si>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</si>
  <si>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</si>
  <si>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</si>
  <si>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</si>
  <si>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</si>
  <si>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</si>
  <si>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</si>
  <si>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</si>
  <si>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</si>
  <si>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</si>
  <si>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</si>
  <si>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</si>
  <si>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</si>
  <si>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</si>
  <si>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</si>
  <si>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</si>
  <si>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</si>
  <si>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</si>
  <si>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</si>
  <si>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</si>
  <si>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</si>
  <si>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</si>
  <si>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</si>
  <si>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</si>
  <si>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</si>
  <si>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</si>
  <si>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</si>
  <si>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</si>
  <si>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</si>
  <si>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</si>
  <si>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</si>
  <si>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</si>
  <si>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</si>
  <si>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</si>
  <si>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</si>
  <si>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</si>
  <si>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</si>
  <si>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</si>
  <si>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</si>
  <si>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</si>
  <si>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</si>
  <si>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</si>
  <si>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</si>
  <si>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</si>
  <si>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</si>
  <si>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</si>
  <si>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</si>
  <si>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</si>
  <si>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</si>
  <si>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</si>
  <si>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</si>
  <si>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</si>
  <si>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</si>
  <si>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</si>
  <si>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</si>
  <si>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</si>
  <si>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</si>
  <si>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</si>
  <si>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</si>
  <si>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</si>
  <si>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</si>
  <si>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</si>
  <si>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 Zespół Elektrowni Dolna Odra, w skład której wchodzą: Elektrociepłownia Pomorzany (do czerwca 2021), Elektrownia Dolna Odra, Elektrociepłownia Szczecin (do czerwca 2021);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</si>
  <si>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</si>
  <si>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</si>
  <si>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do emisji CO2 (ton) ****</t>
  </si>
  <si>
    <t xml:space="preserve">do emisji CO2 (ton) 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</si>
  <si>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</si>
  <si>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</si>
  <si>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</si>
  <si>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</si>
  <si>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</si>
  <si>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</si>
  <si>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</si>
  <si>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</si>
  <si>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</si>
  <si>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</si>
  <si>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</si>
  <si>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</si>
  <si>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</si>
  <si>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</si>
  <si>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</si>
  <si>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</si>
  <si>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</si>
  <si>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</si>
  <si>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</si>
  <si>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</si>
  <si>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</si>
  <si>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</si>
  <si>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</si>
  <si>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</si>
  <si>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</si>
  <si>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</si>
  <si>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</si>
  <si>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</si>
  <si>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</si>
  <si>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</si>
  <si>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</si>
  <si>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</si>
  <si>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</si>
  <si>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</si>
  <si>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</si>
  <si>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</si>
  <si>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</si>
  <si>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</si>
  <si>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</si>
  <si>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</si>
  <si>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</si>
  <si>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</si>
  <si>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</si>
  <si>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</si>
  <si>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</si>
  <si>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</si>
  <si>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</si>
  <si>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</si>
  <si>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</si>
  <si>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</si>
  <si>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</si>
  <si>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</si>
  <si>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</si>
  <si>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</si>
  <si>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</si>
  <si>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</si>
  <si>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</si>
  <si>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</si>
  <si>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</si>
  <si>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</si>
  <si>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</si>
  <si>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</si>
  <si>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</si>
  <si>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</si>
  <si>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</si>
  <si>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</si>
  <si>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</si>
  <si>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</si>
  <si>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</si>
  <si>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</si>
  <si>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</si>
  <si>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</si>
  <si>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</si>
  <si>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</si>
  <si>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</si>
  <si>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</si>
  <si>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</si>
  <si>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</si>
  <si>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</si>
  <si>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</si>
  <si>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</si>
  <si>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</si>
  <si>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</si>
  <si>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</si>
  <si>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</si>
  <si>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</si>
  <si>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</si>
  <si>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</si>
  <si>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</si>
  <si>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</si>
  <si>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</si>
  <si>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</si>
  <si>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</si>
  <si>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</si>
  <si>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</si>
  <si>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</si>
  <si>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</si>
  <si>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</si>
  <si>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</si>
  <si>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</si>
  <si>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</si>
  <si>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</si>
  <si>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</si>
  <si>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</si>
  <si>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</si>
  <si>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Dolna Odra I</t>
  </si>
  <si>
    <t>Elektrownia Fotowoltaiczna Dolna Odra II</t>
  </si>
  <si>
    <t>RAZEM  segment Energetyka Odnawialna</t>
  </si>
  <si>
    <t>Tabela: Ilość i koszt zużycia paliw na potrzeby produkcyjne od dostawców zewnętrznych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</si>
  <si>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</si>
  <si>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</si>
  <si>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</si>
  <si>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</si>
  <si>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</si>
  <si>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</si>
  <si>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</si>
  <si>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>Olej opałowy oraz pozostałe surowce**</t>
  </si>
  <si>
    <t>**olej opałowy lekki i ciężki</t>
  </si>
  <si>
    <t>Elektrownia Fotowoltaiczna Pierzyska-Baranowo II</t>
  </si>
  <si>
    <t>Elektrownie fotowoltaiczne</t>
  </si>
  <si>
    <t>PV</t>
  </si>
  <si>
    <t>Elektrownia Fotowoltaiczna Gutki 1</t>
  </si>
  <si>
    <t>Elektrownia Fotowoltaiczna Gutki 2</t>
  </si>
  <si>
    <t>Farma Wiatrowa Zalesie</t>
  </si>
  <si>
    <t>Elektrownia Fotowoltaiczna Huszlew 1</t>
  </si>
  <si>
    <t>Elektrownia Fotowoltaiczna Huszlew 2</t>
  </si>
  <si>
    <t>Elektrownia Fotowoltaiczna Zawidów 1</t>
  </si>
  <si>
    <t>Elektrownia Fotowoltaiczna Zawidów 2</t>
  </si>
  <si>
    <t>,</t>
  </si>
  <si>
    <t>Elektrownie opalane gazem</t>
  </si>
  <si>
    <t>Gas-fired power plants</t>
  </si>
  <si>
    <t>Elektrownia Fotowoltaiczna Markowce</t>
  </si>
  <si>
    <t>Elektrownia Fotowoltaiczna Lesko 2</t>
  </si>
  <si>
    <t>Energetyka Gazowa</t>
  </si>
  <si>
    <t>Gas Generation</t>
  </si>
  <si>
    <t>Elektrownia Fotowoltaiczna Augustynka 1</t>
  </si>
  <si>
    <t>Elektrownia Fotowoltaiczna Pasterzowice</t>
  </si>
  <si>
    <t>WYBIERZ WERSJĘ JĘZYKOWĄ / CHOOSE LANGUAGE →</t>
  </si>
  <si>
    <r>
      <t>Przychody ze sprzedaży CO</t>
    </r>
    <r>
      <rPr>
        <vertAlign val="subscript"/>
        <sz val="12"/>
        <color rgb="FF000000"/>
        <rFont val="Verdana"/>
        <family val="2"/>
        <charset val="238"/>
        <scheme val="minor"/>
      </rPr>
      <t>2</t>
    </r>
  </si>
  <si>
    <t>Zadłużenie netto*</t>
  </si>
  <si>
    <t>Net debt*</t>
  </si>
  <si>
    <t>*including factoring liabilities</t>
  </si>
  <si>
    <t>* Z uwzględnieniem zobowiązań z tytułu faktoringu.</t>
  </si>
  <si>
    <t>Zadłużenie ekonomiczne netto</t>
  </si>
  <si>
    <t>Net economic debt</t>
  </si>
  <si>
    <t>II kw. 2024</t>
  </si>
  <si>
    <t>II kw. 2023</t>
  </si>
  <si>
    <t>Q2 2024</t>
  </si>
  <si>
    <t>Q2 2023</t>
  </si>
  <si>
    <t>Elektrownia Fotowoltaiczna Adamów</t>
  </si>
  <si>
    <t>Elektrownia Fotowoltaiczna Krotoszyn</t>
  </si>
  <si>
    <t>Elektrownia Fotowoltaiczna Ruchocinek</t>
  </si>
  <si>
    <t>Elektrownia Fotowoltaiczna Siedlisko 1</t>
  </si>
  <si>
    <t>Elektrownia Fotowoltaiczna Siedlisko 2</t>
  </si>
  <si>
    <t>Elektrownia Fotowoltaiczna Bachmatówka</t>
  </si>
  <si>
    <t>Elektrownia Fotowoltaiczna Szewo 1</t>
  </si>
  <si>
    <t>Elektrownia Fotowoltaiczna Wola Jedlińska</t>
  </si>
  <si>
    <t>30.06.2024</t>
  </si>
  <si>
    <t>31.03.2024</t>
  </si>
  <si>
    <t>Elektrownia Gryfino</t>
  </si>
  <si>
    <t>Tabela: Dane dotyczące mocy zainstalowanej i produkcji w oddziałach segmentu Energetyka Gazowa</t>
  </si>
  <si>
    <t>odchylenie</t>
  </si>
  <si>
    <t>Table: Data on installed capacity and generation in the segment of Gas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</si>
</sst>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2">
    <numFmt numFmtId="164" formatCode="#,##0\ &quot;zł&quot;;[Red]\-#,##0\ &quot;zł&quot;"/>
    <numFmt numFmtId="165" formatCode="_-* #,##0.00\ &quot;zł&quot;_-;\-* #,##0.00\ &quot;zł&quot;_-;_-* &quot;-&quot;??\ &quot;zł&quot;_-;_-@_-"/>
    <numFmt numFmtId="166" formatCode="_-* #,##0.00_-;\-* #,##0.00_-;_-* &quot;-&quot;??_-;_-@_-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#"/>
    <numFmt numFmtId="170" formatCode="_-[$€]* #,##0.00_-;\-[$€]* #,##0.00_-;_-[$€]* &quot;-&quot;??_-;_-@_-"/>
    <numFmt numFmtId="171" formatCode="_-* #,##0.00\ [$€-1]_-;\-* #,##0.00\ [$€-1]_-;_-* &quot;-&quot;??\ [$€-1]_-"/>
    <numFmt numFmtId="172" formatCode="_-* #,##0\ &quot;DM&quot;_-;\-* #,##0\ &quot;DM&quot;_-;_-* &quot;-&quot;\ &quot;DM&quot;_-;_-@_-"/>
    <numFmt numFmtId="173" formatCode="[$-415]mmmm\ yy;@"/>
    <numFmt numFmtId="174" formatCode="m\-d\-yy"/>
    <numFmt numFmtId="175" formatCode="#,##0_ ;[Red]\-#,##0\ "/>
    <numFmt numFmtId="176" formatCode="#,##0.0;\(#,##0.0\)"/>
    <numFmt numFmtId="177" formatCode="&quot;$&quot;\ #,##0.00_);[Red]\(&quot;$&quot;\ #,##0.00\)"/>
    <numFmt numFmtId="178" formatCode="_(&quot;$&quot;\ * #,##0_);_(&quot;$&quot;\ * \(#,##0\);_(&quot;$&quot;\ * &quot;-&quot;_);_(@_)"/>
    <numFmt numFmtId="179" formatCode="0.000"/>
    <numFmt numFmtId="180" formatCode="_(&quot;$&quot;\ * #,##0.00_);_(&quot;$&quot;\ * \(#,##0.00\);_(&quot;$&quot;\ * &quot;-&quot;??_);_(@_)"/>
    <numFmt numFmtId="181" formatCode="m/yy"/>
    <numFmt numFmtId="182" formatCode="mm/yy"/>
    <numFmt numFmtId="183" formatCode="#,##0.0"/>
    <numFmt numFmtId="184" formatCode="#,##0.0_);[Red]\(#,##0.0\)"/>
    <numFmt numFmtId="185" formatCode="#,##0.00_ ;\-#,##0.00\ "/>
    <numFmt numFmtId="186" formatCode="#,##0.00&quot;Ł&quot;_);\(#,##0.00&quot;Ł&quot;\)"/>
    <numFmt numFmtId="187" formatCode="_(&quot;$&quot;* #,##0_);_(&quot;$&quot;* \(#,##0\);_(&quot;$&quot;* &quot;-&quot;_);_(@_)"/>
    <numFmt numFmtId="188" formatCode="[$$-C09]#,##0;\-[$$-C09]#,##0"/>
    <numFmt numFmtId="189" formatCode="&quot;$&quot;#,##0_);[Red]\(&quot;$&quot;#,##0\)"/>
    <numFmt numFmtId="190" formatCode="d/m/yy"/>
    <numFmt numFmtId="191" formatCode="_-* #,##0\ _D_M_-;\-* #,##0\ _D_M_-;_-* &quot;-&quot;\ _D_M_-;_-@_-"/>
    <numFmt numFmtId="192" formatCode="0.0%"/>
    <numFmt numFmtId="193" formatCode="_(* #,##0.00_);_(* \(#,##0.00\);_(* &quot;-&quot;??_);_(@_)"/>
    <numFmt numFmtId="194" formatCode="&quot; &quot;#,##0.00&quot;    &quot;;&quot;-&quot;#,##0.00&quot;    &quot;;&quot; -&quot;00&quot;    &quot;;&quot; &quot;@&quot; &quot;"/>
    <numFmt numFmtId="195" formatCode="_-* #,##0.00\ _z_3_-;\-* #,##0.00\ _z_3_-;_-* &quot;-&quot;??\ _z_3_-;_-@_-"/>
    <numFmt numFmtId="196" formatCode="_-* #,##0\ _S_k_-;\-* #,##0\ _S_k_-;_-* &quot;-&quot;\ _S_k_-;_-@_-"/>
    <numFmt numFmtId="197" formatCode="_-* #,##0.00\ _S_k_-;\-* #,##0.00\ _S_k_-;_-* &quot;-&quot;??\ _S_k_-;_-@_-"/>
    <numFmt numFmtId="198" formatCode="&quot; &quot;#,##0.00&quot;      &quot;;&quot;-&quot;#,##0.00&quot;      &quot;;&quot; -&quot;#&quot;      &quot;;&quot; &quot;@&quot; &quot;"/>
    <numFmt numFmtId="199" formatCode="_(* #,##0_);_(* \(#,##0\);_(* &quot; - &quot;_);_(@_)"/>
    <numFmt numFmtId="200" formatCode="#,##0.00;\(#,##0.00\)"/>
    <numFmt numFmtId="201" formatCode="_-* #,##0.0_-;\-* #,##0.0_-;_-* &quot;-&quot;??_-;_-@_-"/>
    <numFmt numFmtId="202" formatCode="#,##0;\(#,##0\)"/>
    <numFmt numFmtId="203" formatCode="#,##0.00&quot; $&quot;;\-#,##0.00&quot; $&quot;"/>
    <numFmt numFmtId="204" formatCode="#,##0.000"/>
    <numFmt numFmtId="205" formatCode="0.0&quot; X EBIT&quot;"/>
    <numFmt numFmtId="206" formatCode="0.0%;[Red]\(0.0%\)"/>
    <numFmt numFmtId="207" formatCode="_-* #,##0.00\ &quot;kr&quot;_-;\-* #,##0.00\ &quot;kr&quot;_-;_-* &quot;-&quot;??\ &quot;kr&quot;_-;_-@_-"/>
    <numFmt numFmtId="208" formatCode="General_)"/>
    <numFmt numFmtId="209" formatCode="#,##0;[Red]&quot;-&quot;#,##0"/>
    <numFmt numFmtId="210" formatCode="_-* #,##0.00\ &quot;Sk&quot;_-;\-* #,##0.00\ &quot;Sk&quot;_-;_-* &quot;-&quot;??\ &quot;Sk&quot;_-;_-@_-"/>
    <numFmt numFmtId="211" formatCode="\+0%"/>
    <numFmt numFmtId="212" formatCode="0.00_)"/>
    <numFmt numFmtId="213" formatCode="#,##0.00&quot; &quot;[$zł-415];[Red]&quot;-&quot;#,##0.00&quot; &quot;[$zł-415]"/>
    <numFmt numFmtId="214" formatCode="_-[$€]* #,##0.000_-;\-[$€]* #,##0.000_-;_-[$€]* &quot;-&quot;??_-;_-@_-"/>
    <numFmt numFmtId="215" formatCode="#,##0.0%"/>
    <numFmt numFmtId="216" formatCode="0%_);\(0%\)"/>
    <numFmt numFmtId="217" formatCode="m/d"/>
    <numFmt numFmtId="218" formatCode="#,##0.000;\(#,##0.000\)"/>
    <numFmt numFmtId="219" formatCode="_-* #,##0.00\ _m_k_-;\-* #,##0.00\ _m_k_-;_-* &quot;-&quot;??\ _m_k_-;_-@_-"/>
    <numFmt numFmtId="220" formatCode="#,##0.0000;\(#,##0.0000\)"/>
    <numFmt numFmtId="221" formatCode="#.0,"/>
    <numFmt numFmtId="222" formatCode="_-* #,##0\ _m_k_-;\-* #,##0\ _m_k_-;_-* &quot;-&quot;\ _m_k_-;_-@_-"/>
    <numFmt numFmtId="223" formatCode="_-* #,##0\ &quot;mk&quot;_-;\-* #,##0\ &quot;mk&quot;_-;_-* &quot;-&quot;\ &quot;mk&quot;_-;_-@_-"/>
    <numFmt numFmtId="224" formatCode="#,##0.0_ ;[Red]\-#,##0.0\ "/>
    <numFmt numFmtId="225" formatCode="#,##0.00_ ;[Red]\-#,##0.00\ "/>
    <numFmt numFmtId="226" formatCode="#,##0&quot;Ł&quot;_);\(#,##0&quot;Ł&quot;\)"/>
    <numFmt numFmtId="227" formatCode="\&gt;\&gt;@"/>
    <numFmt numFmtId="228" formatCode="&quot;-&quot;\ @"/>
    <numFmt numFmtId="229" formatCode="\&gt;@"/>
    <numFmt numFmtId="230" formatCode="_-* #,##0\ _k_r_-;\-* #,##0\ _k_r_-;_-* &quot;-&quot;\ _k_r_-;_-@_-"/>
    <numFmt numFmtId="231" formatCode="_-* #,##0.00\ _k_r_-;\-* #,##0.00\ _k_r_-;_-* &quot;-&quot;??\ _k_r_-;_-@_-"/>
    <numFmt numFmtId="232" formatCode="&quot;L.&quot;\ #,##0;[Red]\-&quot;L.&quot;\ #,##0"/>
    <numFmt numFmtId="233" formatCode="_ * #,##0.00_)&quot;kr&quot;_ ;_ * \(#,##0.00\)&quot;kr&quot;_ ;_ * &quot;-&quot;??_)&quot;kr&quot;_ ;_ @_ "/>
    <numFmt numFmtId="234" formatCode="_-* #,##0.00\ &quot;mk&quot;_-;\-* #,##0.00\ &quot;mk&quot;_-;_-* &quot;-&quot;??\ &quot;mk&quot;_-;_-@_-"/>
    <numFmt numFmtId="235" formatCode="_-* #,##0.00\ &quot;DM&quot;_-;\-* #,##0.00\ &quot;DM&quot;_-;_-* &quot;-&quot;??\ &quot;DM&quot;_-;_-@_-"/>
    <numFmt numFmtId="236" formatCode="_(&quot;zł&quot;* #,##0.00_);_(&quot;zł&quot;* \(#,##0.00\);_(&quot;zł&quot;* &quot;-&quot;??_);_(@_)"/>
    <numFmt numFmtId="237" formatCode="_-* #,##0.00\ &quot;z3&quot;_-;\-* #,##0.00\ &quot;z3&quot;_-;_-* &quot;-&quot;??\ &quot;z3&quot;_-;_-@_-"/>
    <numFmt numFmtId="238" formatCode="&quot;zł&quot;#,##0_);[Red]\(&quot;zł&quot;#,##0\)"/>
    <numFmt numFmtId="239" formatCode="yyyy"/>
    <numFmt numFmtId="240" formatCode="#,##0.00\ _z_ł"/>
    <numFmt numFmtId="241" formatCode="0.0"/>
    <numFmt numFmtId="242" formatCode="_-* #,##0_-;\-* #,##0_-;_-* &quot;-&quot;??_-;_-@_-"/>
    <numFmt numFmtId="243" formatCode="#,##0.00\x"/>
    <numFmt numFmtId="244" formatCode="#,##0\ _z_ł"/>
    <numFmt numFmtId="245" formatCode="#,##0.0000000"/>
  </numFmts>
  <fonts count="263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sz val="12"/>
      <color theme="1"/>
      <name val="Verdana"/>
      <family val="2"/>
      <charset val="238"/>
      <scheme val="minor"/>
    </font>
    <font>
      <b/>
      <sz val="16"/>
      <color rgb="FFEF7F00"/>
      <name val="Verdana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4"/>
      <color rgb="FFFF0000"/>
      <name val="Verdana"/>
      <family val="2"/>
      <charset val="238"/>
      <scheme val="minor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92D74"/>
      <name val="Verdana"/>
      <family val="2"/>
      <charset val="238"/>
      <scheme val="minor"/>
    </font>
    <font>
      <b/>
      <sz val="12"/>
      <color rgb="FFFFFFFF"/>
      <name val="Verdana"/>
      <family val="2"/>
      <charset val="238"/>
      <scheme val="minor"/>
    </font>
    <font>
      <sz val="12"/>
      <color rgb="FF092D74"/>
      <name val="Verdana"/>
      <family val="2"/>
      <charset val="238"/>
      <scheme val="minor"/>
    </font>
    <font>
      <sz val="12"/>
      <color rgb="FF00B050"/>
      <name val="Verdana"/>
      <family val="2"/>
      <charset val="238"/>
      <scheme val="minor"/>
    </font>
    <font>
      <sz val="12"/>
      <color rgb="FFE60007"/>
      <name val="Verdana"/>
      <family val="2"/>
      <charset val="238"/>
      <scheme val="minor"/>
    </font>
    <font>
      <sz val="18"/>
      <name val="Verdana"/>
      <family val="2"/>
      <charset val="238"/>
      <scheme val="minor"/>
    </font>
    <font>
      <sz val="12"/>
      <color rgb="FF002060"/>
      <name val="Verdana"/>
      <family val="2"/>
      <charset val="238"/>
      <scheme val="minor"/>
    </font>
    <font>
      <b/>
      <sz val="16"/>
      <color rgb="FF1F497D"/>
      <name val="Verdana"/>
      <family val="2"/>
      <charset val="238"/>
      <scheme val="minor"/>
    </font>
    <font>
      <b/>
      <sz val="12"/>
      <color rgb="FFE60007"/>
      <name val="Verdana"/>
      <family val="2"/>
      <charset val="238"/>
      <scheme val="minor"/>
    </font>
    <font>
      <sz val="18"/>
      <color rgb="FFFF0000"/>
      <name val="Verdana"/>
      <family val="2"/>
      <charset val="238"/>
      <scheme val="minor"/>
    </font>
    <font>
      <sz val="11"/>
      <color rgb="FF002060"/>
      <name val="Verdana"/>
      <family val="2"/>
      <charset val="238"/>
      <scheme val="minor"/>
    </font>
    <font>
      <b/>
      <sz val="11"/>
      <color rgb="FF00B050"/>
      <name val="Verdana"/>
      <family val="2"/>
      <charset val="238"/>
      <scheme val="minor"/>
    </font>
    <font>
      <b/>
      <sz val="12"/>
      <color rgb="FF002060"/>
      <name val="Verdana"/>
      <family val="2"/>
      <charset val="238"/>
      <scheme val="minor"/>
    </font>
    <font>
      <b/>
      <sz val="11"/>
      <color rgb="FF092D74"/>
      <name val="Verdana"/>
      <family val="2"/>
      <charset val="238"/>
      <scheme val="minor"/>
    </font>
    <font>
      <b/>
      <sz val="11"/>
      <color rgb="FF002060"/>
      <name val="Verdana"/>
      <family val="2"/>
      <charset val="238"/>
      <scheme val="minor"/>
    </font>
    <font>
      <b/>
      <sz val="16"/>
      <color theme="3"/>
      <name val="Verdana"/>
      <family val="2"/>
      <charset val="238"/>
      <scheme val="minor"/>
    </font>
    <font>
      <b/>
      <sz val="12"/>
      <color rgb="FF00B050"/>
      <name val="Verdana"/>
      <family val="2"/>
      <charset val="238"/>
      <scheme val="minor"/>
    </font>
    <font>
      <b/>
      <sz val="12"/>
      <color rgb="FFEF7F00"/>
      <name val="Verdana"/>
      <family val="2"/>
      <charset val="238"/>
      <scheme val="minor"/>
    </font>
    <font>
      <vertAlign val="subscript"/>
      <sz val="12"/>
      <color rgb="FF000000"/>
      <name val="Verdana"/>
      <family val="2"/>
      <charset val="238"/>
      <scheme val="minor"/>
    </font>
    <font>
      <b/>
      <sz val="12"/>
      <name val="Verdana"/>
      <family val="2"/>
      <charset val="238"/>
      <scheme val="minor"/>
    </font>
    <font>
      <sz val="12"/>
      <color rgb="FF1F497D"/>
      <name val="Verdana"/>
      <family val="2"/>
      <charset val="238"/>
      <scheme val="minor"/>
    </font>
    <font>
      <sz val="18"/>
      <color rgb="FF000000"/>
      <name val="Verdana"/>
      <family val="2"/>
      <charset val="238"/>
      <scheme val="minor"/>
    </font>
    <font>
      <b/>
      <sz val="12"/>
      <color rgb="FF1F497D"/>
      <name val="Verdana"/>
      <family val="2"/>
      <charset val="238"/>
      <scheme val="minor"/>
    </font>
    <font>
      <sz val="12"/>
      <color rgb="FFEF7F00"/>
      <name val="Verdana"/>
      <family val="2"/>
      <charset val="238"/>
      <scheme val="minor"/>
    </font>
    <font>
      <i/>
      <sz val="12"/>
      <color rgb="FF092D74"/>
      <name val="Verdana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</borders>
  <cellStyleXfs count="61072">
    <xf numFmtId="0" fontId="0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169" fontId="15" fillId="33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170" fontId="16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7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1" fontId="13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9" fillId="0" borderId="27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170" fontId="17" fillId="0" borderId="0"/>
    <xf numFmtId="0" fontId="17" fillId="0" borderId="0"/>
    <xf numFmtId="0" fontId="13" fillId="0" borderId="0"/>
    <xf numFmtId="170" fontId="13" fillId="0" borderId="0"/>
    <xf numFmtId="0" fontId="1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17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17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17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4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17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17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17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4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17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17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16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17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17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9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50" borderId="0" applyNumberFormat="0" applyBorder="0" applyAlignment="0" applyProtection="0"/>
    <xf numFmtId="173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13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170" fontId="13" fillId="0" borderId="0"/>
    <xf numFmtId="0" fontId="14" fillId="0" borderId="0"/>
    <xf numFmtId="170" fontId="18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6" fillId="0" borderId="0"/>
    <xf numFmtId="0" fontId="27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56" borderId="0" applyNumberFormat="0" applyBorder="0" applyAlignment="0" applyProtection="0"/>
    <xf numFmtId="0" fontId="27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4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61" borderId="0" applyNumberFormat="0" applyBorder="0" applyAlignment="0" applyProtection="0"/>
    <xf numFmtId="0" fontId="27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4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4" fillId="66" borderId="0" applyNumberFormat="0" applyBorder="0" applyAlignment="0" applyProtection="0"/>
    <xf numFmtId="0" fontId="27" fillId="48" borderId="0" applyNumberFormat="0" applyBorder="0" applyAlignment="0" applyProtection="0"/>
    <xf numFmtId="0" fontId="33" fillId="58" borderId="0" applyNumberFormat="0" applyBorder="0" applyAlignment="0" applyProtection="0"/>
    <xf numFmtId="0" fontId="33" fillId="67" borderId="0" applyNumberFormat="0" applyBorder="0" applyAlignment="0" applyProtection="0"/>
    <xf numFmtId="0" fontId="34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34" fillId="69" borderId="0" applyNumberFormat="0" applyBorder="0" applyAlignment="0" applyProtection="0"/>
    <xf numFmtId="0" fontId="27" fillId="4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4" fillId="5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4" fillId="54" borderId="0" applyNumberFormat="0" applyBorder="0" applyAlignment="0" applyProtection="0"/>
    <xf numFmtId="0" fontId="27" fillId="47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4" fillId="7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4" fillId="75" borderId="0" applyNumberFormat="0" applyBorder="0" applyAlignment="0" applyProtection="0"/>
    <xf numFmtId="174" fontId="35" fillId="76" borderId="28">
      <alignment horizontal="center" vertical="center"/>
    </xf>
    <xf numFmtId="0" fontId="36" fillId="0" borderId="29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175" fontId="9" fillId="2" borderId="31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5" borderId="0" applyNumberFormat="0" applyBorder="0" applyAlignment="0" applyProtection="0"/>
    <xf numFmtId="0" fontId="29" fillId="55" borderId="0" applyNumberFormat="0" applyBorder="0" applyAlignment="0" applyProtection="0"/>
    <xf numFmtId="170" fontId="29" fillId="55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170" fontId="31" fillId="51" borderId="0" applyNumberFormat="0" applyBorder="0" applyAlignment="0" applyProtection="0"/>
    <xf numFmtId="0" fontId="34" fillId="56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13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170" fontId="31" fillId="57" borderId="0" applyNumberFormat="0" applyBorder="0" applyAlignment="0" applyProtection="0"/>
    <xf numFmtId="0" fontId="34" fillId="61" borderId="0" applyNumberFormat="0" applyBorder="0" applyAlignment="0" applyProtection="0"/>
    <xf numFmtId="0" fontId="31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62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170" fontId="31" fillId="62" borderId="0" applyNumberFormat="0" applyBorder="0" applyAlignment="0" applyProtection="0"/>
    <xf numFmtId="0" fontId="34" fillId="66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17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1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4" fillId="69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4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173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170" fontId="31" fillId="47" borderId="0" applyNumberFormat="0" applyBorder="0" applyAlignment="0" applyProtection="0"/>
    <xf numFmtId="0" fontId="34" fillId="7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9" fontId="40" fillId="0" borderId="0" applyFill="0" applyBorder="0" applyAlignment="0"/>
    <xf numFmtId="180" fontId="16" fillId="0" borderId="0" applyFill="0" applyBorder="0" applyAlignment="0"/>
    <xf numFmtId="181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4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5" fillId="78" borderId="32" applyNumberFormat="0" applyAlignment="0" applyProtection="0"/>
    <xf numFmtId="0" fontId="46" fillId="0" borderId="0">
      <alignment horizontal="right"/>
    </xf>
    <xf numFmtId="0" fontId="47" fillId="79" borderId="33" applyNumberFormat="0" applyAlignment="0" applyProtection="0"/>
    <xf numFmtId="0" fontId="47" fillId="79" borderId="33" applyNumberFormat="0" applyAlignment="0" applyProtection="0"/>
    <xf numFmtId="0" fontId="47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7" fillId="79" borderId="33" applyNumberFormat="0" applyAlignment="0" applyProtection="0"/>
    <xf numFmtId="0" fontId="49" fillId="80" borderId="34" applyFont="0" applyFill="0" applyBorder="0"/>
    <xf numFmtId="0" fontId="49" fillId="80" borderId="34" applyFont="0" applyFill="0" applyBorder="0"/>
    <xf numFmtId="0" fontId="50" fillId="0" borderId="35"/>
    <xf numFmtId="0" fontId="50" fillId="0" borderId="35"/>
    <xf numFmtId="0" fontId="50" fillId="0" borderId="35"/>
    <xf numFmtId="0" fontId="50" fillId="0" borderId="35"/>
    <xf numFmtId="0" fontId="50" fillId="0" borderId="35"/>
    <xf numFmtId="183" fontId="14" fillId="0" borderId="0" applyFill="0" applyBorder="0" applyAlignment="0" applyProtection="0"/>
    <xf numFmtId="184" fontId="37" fillId="0" borderId="0"/>
    <xf numFmtId="167" fontId="14" fillId="0" borderId="0" applyFont="0" applyFill="0" applyBorder="0" applyAlignment="0" applyProtection="0"/>
    <xf numFmtId="177" fontId="16" fillId="0" borderId="0" applyFont="0" applyFill="0" applyBorder="0" applyAlignment="0" applyProtection="0"/>
    <xf numFmtId="185" fontId="14" fillId="0" borderId="0"/>
    <xf numFmtId="185" fontId="14" fillId="0" borderId="0"/>
    <xf numFmtId="185" fontId="14" fillId="0" borderId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14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6" fontId="16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81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8" fontId="53" fillId="81" borderId="0" applyFont="0" applyFill="0" applyBorder="0" applyAlignment="0" applyProtection="0"/>
    <xf numFmtId="3" fontId="16" fillId="0" borderId="0" applyBorder="0"/>
    <xf numFmtId="183" fontId="16" fillId="0" borderId="0" applyBorder="0"/>
    <xf numFmtId="4" fontId="16" fillId="0" borderId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5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6" fillId="73" borderId="36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5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9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60" fillId="82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89" fontId="62" fillId="0" borderId="0">
      <protection locked="0"/>
    </xf>
    <xf numFmtId="14" fontId="26" fillId="0" borderId="0" applyFill="0" applyBorder="0" applyAlignment="0"/>
    <xf numFmtId="0" fontId="63" fillId="83" borderId="0" applyNumberFormat="0" applyFont="0" applyFill="0" applyBorder="0" applyAlignment="0"/>
    <xf numFmtId="0" fontId="63" fillId="83" borderId="0" applyNumberFormat="0" applyFont="0" applyFill="0" applyBorder="0" applyAlignment="0"/>
    <xf numFmtId="190" fontId="16" fillId="0" borderId="38">
      <alignment vertical="center"/>
    </xf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9" fontId="64" fillId="0" borderId="39" applyAlignment="0">
      <alignment horizontal="left" indent="2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3" fontId="65" fillId="42" borderId="0" applyNumberFormat="0" applyBorder="0" applyAlignment="0" applyProtection="0"/>
    <xf numFmtId="0" fontId="65" fillId="42" borderId="0" applyNumberFormat="0" applyBorder="0" applyAlignment="0" applyProtection="0"/>
    <xf numFmtId="17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6" fillId="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17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5" fillId="38" borderId="0" applyNumberFormat="0" applyBorder="0" applyAlignment="0" applyProtection="0"/>
    <xf numFmtId="0" fontId="33" fillId="6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192" fontId="1" fillId="0" borderId="31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3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5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72" fillId="84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183" fontId="73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7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3" fillId="0" borderId="0"/>
    <xf numFmtId="198" fontId="75" fillId="0" borderId="0" applyFont="0" applyBorder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9" fontId="78" fillId="0" borderId="0" applyFill="0" applyBorder="0">
      <alignment horizontal="right" vertical="top"/>
    </xf>
    <xf numFmtId="200" fontId="78" fillId="0" borderId="0" applyFill="0" applyBorder="0">
      <alignment horizontal="right" vertical="top"/>
    </xf>
    <xf numFmtId="199" fontId="78" fillId="0" borderId="0" applyFill="0" applyBorder="0">
      <alignment horizontal="right" vertical="top"/>
    </xf>
    <xf numFmtId="2" fontId="14" fillId="0" borderId="0" applyFill="0" applyBorder="0" applyAlignment="0" applyProtection="0"/>
    <xf numFmtId="2" fontId="14" fillId="0" borderId="0" applyFill="0" applyBorder="0" applyAlignment="0" applyProtection="0"/>
    <xf numFmtId="201" fontId="14" fillId="0" borderId="0">
      <protection locked="0"/>
    </xf>
    <xf numFmtId="2" fontId="14" fillId="0" borderId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37" fontId="14" fillId="87" borderId="0" applyNumberFormat="0" applyFont="0" applyBorder="0" applyAlignment="0" applyProtection="0"/>
    <xf numFmtId="0" fontId="80" fillId="3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0" fillId="38" borderId="0" applyNumberFormat="0" applyBorder="0" applyAlignment="0" applyProtection="0"/>
    <xf numFmtId="38" fontId="50" fillId="88" borderId="0" applyNumberFormat="0" applyBorder="0" applyAlignment="0" applyProtection="0"/>
    <xf numFmtId="38" fontId="50" fillId="88" borderId="0" applyNumberFormat="0" applyBorder="0" applyAlignment="0" applyProtection="0"/>
    <xf numFmtId="202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0" applyNumberFormat="0" applyAlignment="0" applyProtection="0">
      <alignment horizontal="left" vertical="center"/>
    </xf>
    <xf numFmtId="0" fontId="84" fillId="0" borderId="40" applyNumberFormat="0" applyAlignment="0" applyProtection="0">
      <alignment horizontal="left" vertical="center"/>
    </xf>
    <xf numFmtId="0" fontId="84" fillId="0" borderId="41">
      <alignment horizontal="left" vertical="center"/>
    </xf>
    <xf numFmtId="0" fontId="84" fillId="0" borderId="41">
      <alignment horizontal="left" vertical="center"/>
    </xf>
    <xf numFmtId="14" fontId="73" fillId="89" borderId="6">
      <alignment horizontal="center" vertical="center" wrapText="1"/>
    </xf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5" fillId="0" borderId="42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8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88" fillId="0" borderId="44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Border="0" applyProtection="0">
      <alignment horizontal="center" textRotation="90"/>
    </xf>
    <xf numFmtId="0" fontId="94" fillId="0" borderId="0" applyNumberFormat="0" applyBorder="0" applyProtection="0">
      <alignment horizontal="center" textRotation="90"/>
    </xf>
    <xf numFmtId="203" fontId="14" fillId="0" borderId="0">
      <protection locked="0"/>
    </xf>
    <xf numFmtId="0" fontId="95" fillId="0" borderId="48" applyNumberFormat="0" applyFill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0" fontId="97" fillId="0" borderId="0" applyNumberFormat="0" applyFill="0" applyBorder="0" applyAlignment="0" applyProtection="0">
      <alignment vertical="top"/>
      <protection locked="0"/>
    </xf>
    <xf numFmtId="170" fontId="9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3" fontId="100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6" fillId="90" borderId="0" applyBorder="0">
      <protection locked="0"/>
    </xf>
    <xf numFmtId="183" fontId="16" fillId="90" borderId="0">
      <protection locked="0"/>
    </xf>
    <xf numFmtId="4" fontId="16" fillId="90" borderId="0" applyBorder="0">
      <protection locked="0"/>
    </xf>
    <xf numFmtId="204" fontId="16" fillId="90" borderId="0">
      <protection locked="0"/>
    </xf>
    <xf numFmtId="0" fontId="102" fillId="41" borderId="32" applyNumberFormat="0" applyAlignment="0" applyProtection="0"/>
    <xf numFmtId="10" fontId="50" fillId="87" borderId="49" applyNumberFormat="0" applyBorder="0" applyAlignment="0" applyProtection="0"/>
    <xf numFmtId="10" fontId="50" fillId="87" borderId="49" applyNumberFormat="0" applyBorder="0" applyAlignment="0" applyProtection="0"/>
    <xf numFmtId="10" fontId="103" fillId="87" borderId="49" applyNumberFormat="0" applyBorder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205" fontId="14" fillId="91" borderId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184" fontId="103" fillId="87" borderId="0">
      <protection locked="0"/>
    </xf>
    <xf numFmtId="206" fontId="103" fillId="87" borderId="0" applyFont="0" applyBorder="0" applyAlignment="0">
      <protection locked="0"/>
    </xf>
    <xf numFmtId="205" fontId="14" fillId="91" borderId="0"/>
    <xf numFmtId="0" fontId="105" fillId="0" borderId="50" applyNumberFormat="0" applyFill="0" applyAlignment="0" applyProtection="0"/>
    <xf numFmtId="173" fontId="106" fillId="0" borderId="51" applyNumberFormat="0" applyFill="0" applyAlignment="0" applyProtection="0"/>
    <xf numFmtId="0" fontId="106" fillId="0" borderId="51" applyNumberFormat="0" applyFill="0" applyAlignment="0" applyProtection="0"/>
    <xf numFmtId="17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7" fillId="0" borderId="2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17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5" fillId="0" borderId="50" applyNumberFormat="0" applyFill="0" applyAlignment="0" applyProtection="0"/>
    <xf numFmtId="0" fontId="109" fillId="0" borderId="52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17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3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2" fillId="7" borderId="21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3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4" fillId="6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116" fillId="0" borderId="50" applyNumberFormat="0" applyFill="0" applyAlignment="0" applyProtection="0"/>
    <xf numFmtId="0" fontId="117" fillId="0" borderId="51" applyNumberFormat="0" applyFill="0" applyAlignment="0" applyProtection="0"/>
    <xf numFmtId="0" fontId="117" fillId="0" borderId="51" applyNumberFormat="0" applyFill="0" applyAlignment="0" applyProtection="0"/>
    <xf numFmtId="0" fontId="116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6" fillId="0" borderId="5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8" fontId="119" fillId="0" borderId="0"/>
    <xf numFmtId="38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204" fontId="37" fillId="0" borderId="0"/>
    <xf numFmtId="210" fontId="16" fillId="0" borderId="0" applyFont="0" applyFill="0" applyBorder="0" applyAlignment="0" applyProtection="0"/>
    <xf numFmtId="0" fontId="120" fillId="0" borderId="42" applyNumberFormat="0" applyFill="0" applyAlignment="0" applyProtection="0"/>
    <xf numFmtId="173" fontId="121" fillId="0" borderId="43" applyNumberFormat="0" applyFill="0" applyAlignment="0" applyProtection="0"/>
    <xf numFmtId="0" fontId="121" fillId="0" borderId="43" applyNumberFormat="0" applyFill="0" applyAlignment="0" applyProtection="0"/>
    <xf numFmtId="17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2" fillId="0" borderId="18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170" fontId="123" fillId="0" borderId="42" applyNumberFormat="0" applyFill="0" applyAlignment="0" applyProtection="0"/>
    <xf numFmtId="0" fontId="124" fillId="0" borderId="53" applyNumberFormat="0" applyFill="0" applyAlignment="0" applyProtection="0"/>
    <xf numFmtId="0" fontId="123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17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6" fillId="0" borderId="44" applyNumberFormat="0" applyFill="0" applyAlignment="0" applyProtection="0"/>
    <xf numFmtId="173" fontId="127" fillId="0" borderId="45" applyNumberFormat="0" applyFill="0" applyAlignment="0" applyProtection="0"/>
    <xf numFmtId="0" fontId="127" fillId="0" borderId="45" applyNumberFormat="0" applyFill="0" applyAlignment="0" applyProtection="0"/>
    <xf numFmtId="17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8" fillId="0" borderId="19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170" fontId="129" fillId="0" borderId="44" applyNumberFormat="0" applyFill="0" applyAlignment="0" applyProtection="0"/>
    <xf numFmtId="0" fontId="130" fillId="0" borderId="54" applyNumberFormat="0" applyFill="0" applyAlignment="0" applyProtection="0"/>
    <xf numFmtId="0" fontId="129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17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32" fillId="0" borderId="46" applyNumberFormat="0" applyFill="0" applyAlignment="0" applyProtection="0"/>
    <xf numFmtId="173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17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4" fillId="0" borderId="46" applyNumberFormat="0" applyFill="0" applyAlignment="0" applyProtection="0"/>
    <xf numFmtId="0" fontId="135" fillId="0" borderId="55" applyNumberFormat="0" applyFill="0" applyAlignment="0" applyProtection="0"/>
    <xf numFmtId="0" fontId="134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0" applyNumberFormat="0" applyFill="0" applyBorder="0" applyAlignment="0" applyProtection="0"/>
    <xf numFmtId="173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8" fillId="92" borderId="0" applyAlignment="0">
      <alignment horizontal="left"/>
    </xf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173" fontId="143" fillId="44" borderId="0" applyNumberFormat="0" applyBorder="0" applyAlignment="0" applyProtection="0"/>
    <xf numFmtId="0" fontId="143" fillId="44" borderId="0" applyNumberFormat="0" applyBorder="0" applyAlignment="0" applyProtection="0"/>
    <xf numFmtId="17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4" fillId="6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170" fontId="145" fillId="44" borderId="0" applyNumberFormat="0" applyBorder="0" applyAlignment="0" applyProtection="0"/>
    <xf numFmtId="0" fontId="109" fillId="73" borderId="0" applyNumberFormat="0" applyBorder="0" applyAlignment="0" applyProtection="0"/>
    <xf numFmtId="0" fontId="145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17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211" fontId="14" fillId="0" borderId="0"/>
    <xf numFmtId="211" fontId="14" fillId="0" borderId="0"/>
    <xf numFmtId="211" fontId="14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37" fontId="147" fillId="0" borderId="0"/>
    <xf numFmtId="0" fontId="16" fillId="0" borderId="0" applyNumberFormat="0" applyFill="0" applyBorder="0" applyAlignment="0" applyProtection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212" fontId="150" fillId="0" borderId="0"/>
    <xf numFmtId="212" fontId="15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15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25" fillId="0" borderId="0"/>
    <xf numFmtId="0" fontId="14" fillId="0" borderId="0"/>
    <xf numFmtId="213" fontId="9" fillId="0" borderId="0"/>
    <xf numFmtId="0" fontId="25" fillId="0" borderId="0"/>
    <xf numFmtId="213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1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0" fontId="16" fillId="0" borderId="0"/>
    <xf numFmtId="0" fontId="151" fillId="0" borderId="0"/>
    <xf numFmtId="213" fontId="9" fillId="0" borderId="0"/>
    <xf numFmtId="0" fontId="151" fillId="0" borderId="0"/>
    <xf numFmtId="213" fontId="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" fillId="0" borderId="0"/>
    <xf numFmtId="0" fontId="14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2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173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4" fillId="0" borderId="0"/>
    <xf numFmtId="0" fontId="9" fillId="0" borderId="0"/>
    <xf numFmtId="0" fontId="9" fillId="0" borderId="0"/>
    <xf numFmtId="0" fontId="2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5" fillId="0" borderId="0"/>
    <xf numFmtId="0" fontId="9" fillId="0" borderId="0"/>
    <xf numFmtId="0" fontId="20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14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22" fillId="0" borderId="0"/>
    <xf numFmtId="173" fontId="1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9" fillId="0" borderId="0"/>
    <xf numFmtId="0" fontId="16" fillId="0" borderId="0"/>
    <xf numFmtId="214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4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25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170" fontId="23" fillId="0" borderId="0"/>
    <xf numFmtId="170" fontId="25" fillId="0" borderId="0"/>
    <xf numFmtId="0" fontId="20" fillId="0" borderId="0"/>
    <xf numFmtId="0" fontId="14" fillId="0" borderId="0"/>
    <xf numFmtId="0" fontId="16" fillId="0" borderId="0"/>
    <xf numFmtId="170" fontId="25" fillId="0" borderId="0"/>
    <xf numFmtId="0" fontId="16" fillId="0" borderId="0"/>
    <xf numFmtId="0" fontId="14" fillId="0" borderId="0"/>
    <xf numFmtId="0" fontId="16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0" fontId="2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9" fillId="0" borderId="0"/>
    <xf numFmtId="0" fontId="24" fillId="0" borderId="0"/>
    <xf numFmtId="0" fontId="12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55" fillId="0" borderId="0" applyNumberFormat="0" applyFont="0" applyBorder="0" applyProtection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20" fillId="0" borderId="0"/>
    <xf numFmtId="170" fontId="16" fillId="0" borderId="0"/>
    <xf numFmtId="0" fontId="16" fillId="0" borderId="0"/>
    <xf numFmtId="0" fontId="14" fillId="0" borderId="0"/>
    <xf numFmtId="0" fontId="20" fillId="0" borderId="0"/>
    <xf numFmtId="173" fontId="14" fillId="0" borderId="0"/>
    <xf numFmtId="170" fontId="16" fillId="0" borderId="0"/>
    <xf numFmtId="0" fontId="16" fillId="0" borderId="0"/>
    <xf numFmtId="0" fontId="20" fillId="0" borderId="0"/>
    <xf numFmtId="0" fontId="9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0" fontId="9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4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173" fontId="25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7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23" fillId="0" borderId="0"/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17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17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70" fontId="9" fillId="0" borderId="0"/>
    <xf numFmtId="0" fontId="14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170" fontId="22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9" fillId="0" borderId="0"/>
    <xf numFmtId="0" fontId="16" fillId="0" borderId="0"/>
    <xf numFmtId="170" fontId="9" fillId="0" borderId="0"/>
    <xf numFmtId="0" fontId="20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>
      <alignment vertical="center"/>
    </xf>
    <xf numFmtId="0" fontId="50" fillId="93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2" fillId="0" borderId="0"/>
    <xf numFmtId="0" fontId="16" fillId="0" borderId="0"/>
    <xf numFmtId="0" fontId="158" fillId="0" borderId="0"/>
    <xf numFmtId="0" fontId="158" fillId="0" borderId="0"/>
    <xf numFmtId="0" fontId="14" fillId="0" borderId="0"/>
    <xf numFmtId="0" fontId="158" fillId="0" borderId="0"/>
    <xf numFmtId="170" fontId="16" fillId="0" borderId="0"/>
    <xf numFmtId="170" fontId="16" fillId="0" borderId="0"/>
    <xf numFmtId="0" fontId="9" fillId="0" borderId="0"/>
    <xf numFmtId="0" fontId="9" fillId="0" borderId="0"/>
    <xf numFmtId="0" fontId="14" fillId="0" borderId="0"/>
    <xf numFmtId="170" fontId="25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24" fillId="0" borderId="0"/>
    <xf numFmtId="0" fontId="9" fillId="0" borderId="0"/>
    <xf numFmtId="0" fontId="20" fillId="0" borderId="0"/>
    <xf numFmtId="0" fontId="24" fillId="0" borderId="0"/>
    <xf numFmtId="0" fontId="158" fillId="0" borderId="0"/>
    <xf numFmtId="0" fontId="15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170" fontId="22" fillId="0" borderId="0"/>
    <xf numFmtId="0" fontId="22" fillId="0" borderId="0"/>
    <xf numFmtId="0" fontId="9" fillId="0" borderId="0"/>
    <xf numFmtId="0" fontId="158" fillId="0" borderId="0"/>
    <xf numFmtId="0" fontId="25" fillId="0" borderId="0"/>
    <xf numFmtId="0" fontId="9" fillId="0" borderId="0"/>
    <xf numFmtId="0" fontId="2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9" fillId="0" borderId="0"/>
    <xf numFmtId="0" fontId="7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20" fillId="0" borderId="0"/>
    <xf numFmtId="170" fontId="25" fillId="0" borderId="0"/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24" fillId="0" borderId="0"/>
    <xf numFmtId="17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2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9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70" fontId="1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9" fillId="0" borderId="0"/>
    <xf numFmtId="0" fontId="152" fillId="0" borderId="0"/>
    <xf numFmtId="0" fontId="14" fillId="0" borderId="0"/>
    <xf numFmtId="0" fontId="2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1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6" fillId="39" borderId="56" applyNumberFormat="0" applyFon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61" fillId="82" borderId="36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7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17" fontId="16" fillId="0" borderId="0" applyFont="0" applyFill="0" applyBorder="0" applyAlignment="0" applyProtection="0"/>
    <xf numFmtId="218" fontId="82" fillId="0" borderId="0" applyFont="0" applyFill="0" applyBorder="0" applyAlignment="0" applyProtection="0"/>
    <xf numFmtId="219" fontId="14" fillId="0" borderId="0" applyFont="0" applyFill="0" applyBorder="0" applyAlignment="0" applyProtection="0"/>
    <xf numFmtId="2" fontId="165" fillId="94" borderId="0">
      <protection locked="0"/>
    </xf>
    <xf numFmtId="220" fontId="14" fillId="0" borderId="0"/>
    <xf numFmtId="220" fontId="14" fillId="0" borderId="0"/>
    <xf numFmtId="220" fontId="14" fillId="0" borderId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92" fontId="9" fillId="0" borderId="31"/>
    <xf numFmtId="0" fontId="166" fillId="0" borderId="0"/>
    <xf numFmtId="0" fontId="166" fillId="0" borderId="0"/>
    <xf numFmtId="0" fontId="166" fillId="0" borderId="57">
      <alignment horizontal="right"/>
    </xf>
    <xf numFmtId="0" fontId="166" fillId="0" borderId="57">
      <alignment horizontal="right"/>
    </xf>
    <xf numFmtId="0" fontId="166" fillId="0" borderId="0"/>
    <xf numFmtId="9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183" fontId="167" fillId="0" borderId="31">
      <alignment vertical="center" wrapText="1"/>
    </xf>
    <xf numFmtId="183" fontId="167" fillId="0" borderId="31">
      <alignment vertical="center" wrapText="1"/>
    </xf>
    <xf numFmtId="0" fontId="168" fillId="0" borderId="0" applyNumberFormat="0" applyBorder="0" applyProtection="0"/>
    <xf numFmtId="213" fontId="168" fillId="0" borderId="0" applyBorder="0" applyProtection="0"/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69" fillId="95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78" borderId="60" applyNumberFormat="0">
      <protection locked="0"/>
    </xf>
    <xf numFmtId="0" fontId="50" fillId="78" borderId="60" applyNumberFormat="0">
      <protection locked="0"/>
    </xf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69" fillId="87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69" fillId="94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0" fontId="9" fillId="104" borderId="31"/>
    <xf numFmtId="0" fontId="9" fillId="104" borderId="31"/>
    <xf numFmtId="0" fontId="9" fillId="53" borderId="49"/>
    <xf numFmtId="175" fontId="9" fillId="105" borderId="31"/>
    <xf numFmtId="192" fontId="9" fillId="0" borderId="31"/>
    <xf numFmtId="0" fontId="9" fillId="81" borderId="49"/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4" fillId="107" borderId="62">
      <alignment horizontal="center"/>
    </xf>
    <xf numFmtId="49" fontId="177" fillId="0" borderId="0"/>
    <xf numFmtId="0" fontId="177" fillId="0" borderId="0"/>
    <xf numFmtId="0" fontId="9" fillId="108" borderId="63"/>
    <xf numFmtId="0" fontId="9" fillId="108" borderId="63"/>
    <xf numFmtId="0" fontId="9" fillId="109" borderId="31"/>
    <xf numFmtId="0" fontId="9" fillId="109" borderId="63"/>
    <xf numFmtId="0" fontId="9" fillId="109" borderId="63"/>
    <xf numFmtId="0" fontId="9" fillId="53" borderId="63"/>
    <xf numFmtId="0" fontId="9" fillId="53" borderId="63"/>
    <xf numFmtId="0" fontId="9" fillId="53" borderId="63"/>
    <xf numFmtId="0" fontId="9" fillId="110" borderId="63"/>
    <xf numFmtId="0" fontId="9" fillId="110" borderId="63"/>
    <xf numFmtId="40" fontId="9" fillId="53" borderId="63"/>
    <xf numFmtId="40" fontId="9" fillId="53" borderId="63"/>
    <xf numFmtId="0" fontId="9" fillId="53" borderId="63"/>
    <xf numFmtId="224" fontId="178" fillId="0" borderId="31"/>
    <xf numFmtId="3" fontId="178" fillId="0" borderId="31"/>
    <xf numFmtId="0" fontId="9" fillId="53" borderId="63"/>
    <xf numFmtId="225" fontId="9" fillId="0" borderId="31"/>
    <xf numFmtId="175" fontId="9" fillId="0" borderId="31"/>
    <xf numFmtId="225" fontId="9" fillId="0" borderId="31"/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80" fillId="107" borderId="62">
      <alignment vertical="center"/>
    </xf>
    <xf numFmtId="49" fontId="176" fillId="106" borderId="62">
      <alignment vertical="top"/>
    </xf>
    <xf numFmtId="49" fontId="176" fillId="106" borderId="62">
      <alignment vertical="center" wrapText="1"/>
    </xf>
    <xf numFmtId="49" fontId="176" fillId="106" borderId="62">
      <alignment vertical="center"/>
    </xf>
    <xf numFmtId="49" fontId="176" fillId="106" borderId="62">
      <alignment vertical="center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4" fillId="107" borderId="62">
      <alignment vertical="center"/>
    </xf>
    <xf numFmtId="49" fontId="176" fillId="0" borderId="0">
      <alignment horizontal="right" wrapText="1"/>
    </xf>
    <xf numFmtId="49" fontId="176" fillId="0" borderId="0">
      <alignment horizontal="right" wrapText="1"/>
    </xf>
    <xf numFmtId="0" fontId="9" fillId="111" borderId="63"/>
    <xf numFmtId="0" fontId="9" fillId="111" borderId="63"/>
    <xf numFmtId="0" fontId="9" fillId="111" borderId="63"/>
    <xf numFmtId="0" fontId="9" fillId="53" borderId="63"/>
    <xf numFmtId="0" fontId="9" fillId="53" borderId="63"/>
    <xf numFmtId="224" fontId="9" fillId="112" borderId="31"/>
    <xf numFmtId="1" fontId="9" fillId="112" borderId="31"/>
    <xf numFmtId="0" fontId="9" fillId="113" borderId="49"/>
    <xf numFmtId="179" fontId="37" fillId="0" borderId="0"/>
    <xf numFmtId="0" fontId="1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87" borderId="0"/>
    <xf numFmtId="0" fontId="16" fillId="0" borderId="0"/>
    <xf numFmtId="0" fontId="16" fillId="0" borderId="0"/>
    <xf numFmtId="0" fontId="17" fillId="0" borderId="0"/>
    <xf numFmtId="0" fontId="17" fillId="0" borderId="0"/>
    <xf numFmtId="170" fontId="17" fillId="0" borderId="0"/>
    <xf numFmtId="170" fontId="16" fillId="0" borderId="0"/>
    <xf numFmtId="0" fontId="16" fillId="0" borderId="0"/>
    <xf numFmtId="0" fontId="17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3" fillId="0" borderId="0"/>
    <xf numFmtId="0" fontId="183" fillId="0" borderId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72" fillId="0" borderId="66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0" fontId="186" fillId="0" borderId="31">
      <alignment horizontal="center"/>
    </xf>
    <xf numFmtId="38" fontId="186" fillId="0" borderId="31">
      <alignment horizontal="center"/>
    </xf>
    <xf numFmtId="40" fontId="186" fillId="0" borderId="31">
      <alignment horizontal="center"/>
    </xf>
    <xf numFmtId="179" fontId="186" fillId="0" borderId="31">
      <alignment horizontal="center"/>
    </xf>
    <xf numFmtId="213" fontId="187" fillId="114" borderId="0"/>
    <xf numFmtId="0" fontId="188" fillId="0" borderId="67" applyBorder="0" applyAlignment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4" fontId="189" fillId="115" borderId="0" applyNumberFormat="0">
      <alignment horizontal="centerContinuous"/>
    </xf>
    <xf numFmtId="0" fontId="190" fillId="0" borderId="0" applyNumberFormat="0" applyFill="0" applyBorder="0" applyAlignment="0" applyProtection="0"/>
    <xf numFmtId="173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26" fillId="0" borderId="0" applyFill="0" applyBorder="0" applyAlignment="0"/>
    <xf numFmtId="217" fontId="16" fillId="0" borderId="0" applyFill="0" applyBorder="0" applyAlignment="0"/>
    <xf numFmtId="226" fontId="16" fillId="0" borderId="0" applyFill="0" applyBorder="0" applyAlignment="0"/>
    <xf numFmtId="0" fontId="198" fillId="0" borderId="0" applyFill="0" applyBorder="0" applyProtection="0">
      <alignment horizontal="left" vertical="top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227" fontId="202" fillId="0" borderId="68"/>
    <xf numFmtId="228" fontId="203" fillId="0" borderId="0"/>
    <xf numFmtId="229" fontId="204" fillId="0" borderId="0"/>
    <xf numFmtId="0" fontId="205" fillId="0" borderId="0">
      <alignment horizontal="left" vertical="top"/>
    </xf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30" fontId="14" fillId="0" borderId="0" applyFont="0" applyFill="0" applyBorder="0" applyAlignment="0" applyProtection="0"/>
    <xf numFmtId="3" fontId="73" fillId="116" borderId="0" applyFont="0" applyFill="0" applyBorder="0" applyAlignment="0" applyProtection="0"/>
    <xf numFmtId="231" fontId="14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3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17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37" fontId="103" fillId="95" borderId="0" applyNumberFormat="0" applyBorder="0" applyAlignment="0" applyProtection="0"/>
    <xf numFmtId="37" fontId="50" fillId="0" borderId="0"/>
    <xf numFmtId="3" fontId="208" fillId="0" borderId="48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22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0" fontId="23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0" fontId="16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50" fillId="72" borderId="3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3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9" fillId="8" borderId="22" applyNumberFormat="0" applyFont="0" applyAlignment="0" applyProtection="0"/>
    <xf numFmtId="208" fontId="119" fillId="0" borderId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3" fontId="14" fillId="0" borderId="0" applyFont="0" applyFill="0" applyBorder="0" applyAlignment="0" applyProtection="0"/>
    <xf numFmtId="23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9" fillId="0" borderId="0" applyFont="0" applyFill="0" applyBorder="0" applyAlignment="0" applyProtection="0"/>
    <xf numFmtId="237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5" fillId="0" borderId="0">
      <alignment horizontal="left"/>
    </xf>
    <xf numFmtId="37" fontId="14" fillId="94" borderId="0" applyNumberFormat="0" applyFont="0" applyBorder="0" applyAlignment="0" applyProtection="0"/>
    <xf numFmtId="1" fontId="211" fillId="0" borderId="0">
      <alignment horizontal="right"/>
    </xf>
    <xf numFmtId="0" fontId="37" fillId="0" borderId="0"/>
    <xf numFmtId="0" fontId="37" fillId="0" borderId="0"/>
    <xf numFmtId="239" fontId="212" fillId="0" borderId="0">
      <alignment horizontal="right" vertical="center"/>
      <protection locked="0"/>
    </xf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3" fontId="213" fillId="40" borderId="0" applyNumberFormat="0" applyBorder="0" applyAlignment="0" applyProtection="0"/>
    <xf numFmtId="0" fontId="213" fillId="40" borderId="0" applyNumberFormat="0" applyBorder="0" applyAlignment="0" applyProtection="0"/>
    <xf numFmtId="17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4" fillId="5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170" fontId="215" fillId="36" borderId="0" applyNumberFormat="0" applyBorder="0" applyAlignment="0" applyProtection="0"/>
    <xf numFmtId="0" fontId="216" fillId="72" borderId="0" applyNumberFormat="0" applyBorder="0" applyAlignment="0" applyProtection="0"/>
    <xf numFmtId="0" fontId="215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199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26" fillId="0" borderId="44" applyNumberFormat="0" applyFill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120" fillId="0" borderId="42" applyNumberFormat="0" applyFill="0" applyAlignment="0" applyProtection="0"/>
    <xf numFmtId="0" fontId="19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06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9" fontId="9" fillId="0" borderId="0" applyFont="0" applyFill="0" applyBorder="0" applyAlignment="0" applyProtection="0"/>
    <xf numFmtId="0" fontId="70" fillId="0" borderId="0"/>
    <xf numFmtId="0" fontId="70" fillId="0" borderId="0"/>
    <xf numFmtId="168" fontId="24" fillId="0" borderId="0" applyFont="0" applyFill="0" applyBorder="0" applyAlignment="0" applyProtection="0"/>
    <xf numFmtId="166" fontId="70" fillId="0" borderId="0" applyFont="0" applyFill="0" applyBorder="0" applyAlignment="0" applyProtection="0"/>
  </cellStyleXfs>
  <cellXfs count="510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18" fillId="0" borderId="0" xfId="0" applyFont="1"/>
    <xf numFmtId="0" fontId="218" fillId="0" borderId="0" xfId="0" applyFont="1" applyAlignment="1">
      <alignment horizontal="center" vertical="center"/>
    </xf>
    <xf numFmtId="0" fontId="11" fillId="0" borderId="0" xfId="0" applyFont="1"/>
    <xf numFmtId="0" fontId="220" fillId="2" borderId="0" xfId="0" applyFont="1" applyFill="1"/>
    <xf numFmtId="0" fontId="221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2" fillId="0" borderId="0" xfId="0" applyFont="1" applyAlignment="1">
      <alignment horizontal="center" vertical="center"/>
    </xf>
    <xf numFmtId="0" fontId="221" fillId="0" borderId="0" xfId="0" applyFont="1" applyAlignment="1">
      <alignment horizontal="center" vertical="center"/>
    </xf>
    <xf numFmtId="0" fontId="224" fillId="0" borderId="0" xfId="0" applyFont="1" applyAlignment="1">
      <alignment horizontal="center" vertical="center"/>
    </xf>
    <xf numFmtId="0" fontId="225" fillId="0" borderId="0" xfId="0" applyFont="1"/>
    <xf numFmtId="0" fontId="219" fillId="0" borderId="0" xfId="0" applyFont="1"/>
    <xf numFmtId="0" fontId="222" fillId="0" borderId="0" xfId="0" applyFont="1"/>
    <xf numFmtId="0" fontId="223" fillId="0" borderId="0" xfId="0" applyFont="1" applyAlignment="1">
      <alignment horizontal="center" vertical="center"/>
    </xf>
    <xf numFmtId="0" fontId="224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226" fillId="0" borderId="0" xfId="0" applyFont="1" applyAlignment="1">
      <alignment horizontal="left" vertical="center" indent="1"/>
    </xf>
    <xf numFmtId="0" fontId="6" fillId="0" borderId="0" xfId="0" applyFont="1"/>
    <xf numFmtId="0" fontId="220" fillId="0" borderId="0" xfId="0" applyFont="1"/>
    <xf numFmtId="0" fontId="223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 applyAlignment="1">
      <alignment horizontal="left" vertical="center" readingOrder="1"/>
    </xf>
    <xf numFmtId="0" fontId="223" fillId="0" borderId="0" xfId="0" applyFont="1"/>
    <xf numFmtId="3" fontId="0" fillId="0" borderId="0" xfId="0" applyNumberFormat="1"/>
    <xf numFmtId="9" fontId="6" fillId="0" borderId="0" xfId="61067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9" fontId="6" fillId="0" borderId="0" xfId="0" applyNumberFormat="1" applyFont="1"/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35" fillId="0" borderId="0" xfId="0" applyFont="1" applyAlignment="1">
      <alignment vertical="center"/>
    </xf>
    <xf numFmtId="0" fontId="235" fillId="0" borderId="0" xfId="0" applyFont="1" applyAlignment="1">
      <alignment vertical="center" wrapText="1"/>
    </xf>
    <xf numFmtId="3" fontId="236" fillId="0" borderId="0" xfId="0" applyNumberFormat="1" applyFont="1" applyAlignment="1">
      <alignment vertical="center"/>
    </xf>
    <xf numFmtId="0" fontId="236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7" xfId="0" applyFont="1" applyFill="1" applyBorder="1" applyAlignment="1">
      <alignment horizontal="left" vertical="center" indent="1"/>
    </xf>
    <xf numFmtId="0" fontId="232" fillId="0" borderId="8" xfId="0" applyFont="1" applyFill="1" applyBorder="1" applyAlignment="1">
      <alignment vertical="center" wrapText="1"/>
    </xf>
    <xf numFmtId="183" fontId="0" fillId="0" borderId="0" xfId="0" applyNumberFormat="1" applyFill="1"/>
    <xf numFmtId="0" fontId="0" fillId="0" borderId="0" xfId="0" applyFill="1"/>
    <xf numFmtId="0" fontId="226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231" fillId="0" borderId="9" xfId="0" applyFont="1" applyFill="1" applyBorder="1" applyAlignment="1">
      <alignment horizontal="center" vertical="center"/>
    </xf>
    <xf numFmtId="0" fontId="231" fillId="0" borderId="0" xfId="0" applyFont="1" applyFill="1" applyAlignment="1">
      <alignment horizontal="center" vertical="center"/>
    </xf>
    <xf numFmtId="0" fontId="229" fillId="0" borderId="0" xfId="0" applyFont="1" applyFill="1" applyAlignment="1">
      <alignment horizontal="left" vertical="center" indent="1"/>
    </xf>
    <xf numFmtId="0" fontId="231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3" fontId="0" fillId="0" borderId="0" xfId="0" applyNumberFormat="1" applyFill="1"/>
    <xf numFmtId="0" fontId="231" fillId="0" borderId="9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242" fontId="0" fillId="0" borderId="0" xfId="61062" applyNumberFormat="1" applyFont="1" applyFill="1"/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42" fontId="6" fillId="0" borderId="0" xfId="0" applyNumberFormat="1" applyFont="1" applyFill="1"/>
    <xf numFmtId="3" fontId="235" fillId="0" borderId="0" xfId="0" applyNumberFormat="1" applyFont="1" applyFill="1" applyAlignment="1">
      <alignment vertical="center"/>
    </xf>
    <xf numFmtId="0" fontId="235" fillId="0" borderId="0" xfId="0" applyFont="1" applyFill="1" applyAlignment="1">
      <alignment vertical="center"/>
    </xf>
    <xf numFmtId="0" fontId="231" fillId="0" borderId="9" xfId="0" applyFont="1" applyFill="1" applyBorder="1" applyAlignment="1">
      <alignment horizontal="center" vertical="center"/>
    </xf>
    <xf numFmtId="0" fontId="231" fillId="0" borderId="0" xfId="0" applyFont="1" applyFill="1" applyAlignment="1">
      <alignment horizontal="center" vertical="center"/>
    </xf>
    <xf numFmtId="0" fontId="231" fillId="0" borderId="8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/>
    </xf>
    <xf numFmtId="0" fontId="232" fillId="0" borderId="8" xfId="0" applyFont="1" applyFill="1" applyBorder="1" applyAlignment="1">
      <alignment horizontal="right" vertical="center"/>
    </xf>
    <xf numFmtId="183" fontId="232" fillId="0" borderId="8" xfId="0" applyNumberFormat="1" applyFont="1" applyFill="1" applyBorder="1" applyAlignment="1">
      <alignment horizontal="right" vertical="center" wrapText="1"/>
    </xf>
    <xf numFmtId="3" fontId="6" fillId="0" borderId="7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/>
    <xf numFmtId="39" fontId="6" fillId="0" borderId="0" xfId="0" applyNumberFormat="1" applyFont="1" applyFill="1"/>
    <xf numFmtId="0" fontId="222" fillId="0" borderId="0" xfId="0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 readingOrder="1"/>
    </xf>
    <xf numFmtId="0" fontId="22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indent="1"/>
    </xf>
    <xf numFmtId="0" fontId="223" fillId="0" borderId="0" xfId="0" applyFont="1" applyAlignment="1">
      <alignment vertical="center" wrapText="1"/>
    </xf>
    <xf numFmtId="0" fontId="238" fillId="0" borderId="0" xfId="0" applyFont="1" applyAlignment="1">
      <alignment horizontal="center" vertical="center" wrapText="1" readingOrder="1"/>
    </xf>
    <xf numFmtId="0" fontId="22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3" fontId="239" fillId="0" borderId="0" xfId="0" applyNumberFormat="1" applyFont="1" applyAlignment="1">
      <alignment horizontal="center" vertical="center" wrapText="1" readingOrder="1"/>
    </xf>
    <xf numFmtId="9" fontId="240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/>
    </xf>
    <xf numFmtId="0" fontId="239" fillId="0" borderId="0" xfId="0" applyFont="1" applyAlignment="1">
      <alignment horizontal="center" vertical="center" wrapText="1" readingOrder="1"/>
    </xf>
    <xf numFmtId="9" fontId="239" fillId="0" borderId="0" xfId="0" applyNumberFormat="1" applyFont="1" applyAlignment="1">
      <alignment horizontal="center" vertical="center" wrapText="1" readingOrder="1"/>
    </xf>
    <xf numFmtId="0" fontId="241" fillId="0" borderId="0" xfId="0" applyFont="1" applyAlignment="1">
      <alignment horizontal="center" vertical="center" wrapText="1" readingOrder="1"/>
    </xf>
    <xf numFmtId="0" fontId="242" fillId="0" borderId="0" xfId="0" applyFont="1" applyAlignment="1">
      <alignment horizontal="left" vertical="center" wrapText="1" indent="1"/>
    </xf>
    <xf numFmtId="0" fontId="239" fillId="0" borderId="0" xfId="0" applyFont="1" applyAlignment="1">
      <alignment horizontal="left" vertical="center" wrapText="1" indent="1" readingOrder="1"/>
    </xf>
    <xf numFmtId="0" fontId="24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40" fontId="239" fillId="0" borderId="77" xfId="0" applyNumberFormat="1" applyFont="1" applyFill="1" applyBorder="1" applyAlignment="1">
      <alignment horizontal="center" vertical="center" wrapText="1" readingOrder="1"/>
    </xf>
    <xf numFmtId="9" fontId="241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wrapText="1"/>
    </xf>
    <xf numFmtId="0" fontId="228" fillId="0" borderId="0" xfId="0" applyFont="1" applyAlignment="1">
      <alignment horizontal="center" vertical="center" wrapText="1" readingOrder="1"/>
    </xf>
    <xf numFmtId="9" fontId="245" fillId="0" borderId="0" xfId="0" applyNumberFormat="1" applyFont="1" applyAlignment="1">
      <alignment horizontal="center" vertical="center" wrapText="1" readingOrder="1"/>
    </xf>
    <xf numFmtId="0" fontId="224" fillId="0" borderId="0" xfId="0" applyFont="1" applyAlignment="1">
      <alignment wrapText="1"/>
    </xf>
    <xf numFmtId="0" fontId="222" fillId="0" borderId="0" xfId="0" applyFont="1" applyAlignment="1">
      <alignment horizontal="left" vertical="center" wrapText="1" indent="1" readingOrder="1"/>
    </xf>
    <xf numFmtId="0" fontId="222" fillId="0" borderId="0" xfId="0" applyFont="1" applyAlignment="1">
      <alignment horizontal="left" wrapText="1" indent="1"/>
    </xf>
    <xf numFmtId="0" fontId="246" fillId="0" borderId="0" xfId="0" applyFont="1" applyAlignment="1">
      <alignment vertical="center" wrapText="1"/>
    </xf>
    <xf numFmtId="0" fontId="228" fillId="0" borderId="77" xfId="0" applyFont="1" applyFill="1" applyBorder="1" applyAlignment="1">
      <alignment horizontal="left" wrapText="1" indent="1"/>
    </xf>
    <xf numFmtId="9" fontId="240" fillId="0" borderId="77" xfId="0" applyNumberFormat="1" applyFont="1" applyFill="1" applyBorder="1" applyAlignment="1">
      <alignment horizontal="center" vertical="center" wrapText="1" readingOrder="1"/>
    </xf>
    <xf numFmtId="0" fontId="7" fillId="0" borderId="77" xfId="0" applyFont="1" applyFill="1" applyBorder="1" applyAlignment="1">
      <alignment horizontal="left" vertical="center" indent="1"/>
    </xf>
    <xf numFmtId="0" fontId="238" fillId="117" borderId="11" xfId="0" applyFont="1" applyFill="1" applyBorder="1" applyAlignment="1">
      <alignment horizontal="left" vertical="center" wrapText="1" indent="1"/>
    </xf>
    <xf numFmtId="0" fontId="238" fillId="0" borderId="3" xfId="0" applyFont="1" applyFill="1" applyBorder="1" applyAlignment="1">
      <alignment horizontal="center" vertical="center" wrapText="1"/>
    </xf>
    <xf numFmtId="0" fontId="247" fillId="0" borderId="0" xfId="0" applyFont="1" applyAlignment="1">
      <alignment horizontal="center" vertical="center" wrapText="1" readingOrder="1"/>
    </xf>
    <xf numFmtId="9" fontId="248" fillId="0" borderId="0" xfId="0" applyNumberFormat="1" applyFont="1" applyAlignment="1">
      <alignment horizontal="center" wrapText="1" readingOrder="1"/>
    </xf>
    <xf numFmtId="3" fontId="247" fillId="0" borderId="0" xfId="0" applyNumberFormat="1" applyFont="1" applyAlignment="1">
      <alignment horizontal="center" vertical="center" wrapText="1" readingOrder="1"/>
    </xf>
    <xf numFmtId="0" fontId="219" fillId="0" borderId="0" xfId="0" applyFont="1" applyAlignment="1">
      <alignment vertical="center" wrapText="1"/>
    </xf>
    <xf numFmtId="9" fontId="225" fillId="0" borderId="0" xfId="0" applyNumberFormat="1" applyFont="1" applyAlignment="1">
      <alignment horizontal="center" wrapText="1" readingOrder="1"/>
    </xf>
    <xf numFmtId="0" fontId="219" fillId="0" borderId="0" xfId="0" applyFont="1" applyAlignment="1">
      <alignment horizontal="left" vertical="center" wrapText="1" readingOrder="1"/>
    </xf>
    <xf numFmtId="0" fontId="237" fillId="0" borderId="0" xfId="0" applyFont="1" applyAlignment="1">
      <alignment horizontal="center" wrapText="1" readingOrder="1"/>
    </xf>
    <xf numFmtId="0" fontId="219" fillId="0" borderId="23" xfId="0" applyFont="1" applyBorder="1" applyAlignment="1">
      <alignment vertical="center" wrapText="1" readingOrder="1"/>
    </xf>
    <xf numFmtId="0" fontId="237" fillId="0" borderId="0" xfId="0" applyFont="1" applyAlignment="1">
      <alignment horizontal="center" vertical="center" wrapText="1" readingOrder="1"/>
    </xf>
    <xf numFmtId="9" fontId="247" fillId="0" borderId="0" xfId="0" applyNumberFormat="1" applyFont="1" applyAlignment="1">
      <alignment horizontal="center" wrapText="1" readingOrder="1"/>
    </xf>
    <xf numFmtId="9" fontId="248" fillId="0" borderId="0" xfId="0" applyNumberFormat="1" applyFont="1" applyAlignment="1">
      <alignment horizontal="center" vertical="center" wrapText="1" readingOrder="1"/>
    </xf>
    <xf numFmtId="3" fontId="250" fillId="0" borderId="0" xfId="0" applyNumberFormat="1" applyFont="1" applyAlignment="1">
      <alignment horizontal="left" vertical="center" wrapText="1" readingOrder="1"/>
    </xf>
    <xf numFmtId="3" fontId="251" fillId="0" borderId="0" xfId="0" applyNumberFormat="1" applyFont="1" applyAlignment="1">
      <alignment horizontal="center" vertical="center" wrapText="1" readingOrder="1"/>
    </xf>
    <xf numFmtId="0" fontId="225" fillId="0" borderId="0" xfId="0" applyFont="1" applyAlignment="1">
      <alignment vertical="center" wrapText="1"/>
    </xf>
    <xf numFmtId="0" fontId="252" fillId="0" borderId="77" xfId="0" applyFont="1" applyFill="1" applyBorder="1" applyAlignment="1">
      <alignment horizontal="left" vertical="center" indent="1"/>
    </xf>
    <xf numFmtId="0" fontId="7" fillId="0" borderId="77" xfId="0" applyFont="1" applyFill="1" applyBorder="1" applyAlignment="1">
      <alignment horizontal="center" vertical="center" wrapText="1"/>
    </xf>
    <xf numFmtId="0" fontId="238" fillId="0" borderId="0" xfId="0" applyFont="1" applyAlignment="1">
      <alignment horizontal="left" vertical="center" wrapText="1" readingOrder="1"/>
    </xf>
    <xf numFmtId="3" fontId="228" fillId="0" borderId="0" xfId="0" applyNumberFormat="1" applyFont="1" applyAlignment="1">
      <alignment horizontal="center" vertical="center" wrapText="1" readingOrder="1"/>
    </xf>
    <xf numFmtId="9" fontId="253" fillId="0" borderId="0" xfId="0" applyNumberFormat="1" applyFont="1" applyAlignment="1">
      <alignment horizontal="center" vertical="center" wrapText="1" readingOrder="1"/>
    </xf>
    <xf numFmtId="0" fontId="224" fillId="0" borderId="10" xfId="0" applyFont="1" applyBorder="1" applyAlignment="1">
      <alignment horizontal="left" vertical="center" wrapText="1" readingOrder="1"/>
    </xf>
    <xf numFmtId="0" fontId="224" fillId="0" borderId="10" xfId="0" applyFont="1" applyBorder="1" applyAlignment="1">
      <alignment horizontal="left" wrapText="1" readingOrder="1"/>
    </xf>
    <xf numFmtId="0" fontId="222" fillId="0" borderId="11" xfId="0" applyFont="1" applyBorder="1" applyAlignment="1">
      <alignment horizontal="left" vertical="center" wrapText="1" readingOrder="1"/>
    </xf>
    <xf numFmtId="0" fontId="222" fillId="0" borderId="11" xfId="0" applyFont="1" applyBorder="1" applyAlignment="1">
      <alignment horizontal="left" wrapText="1" readingOrder="1"/>
    </xf>
    <xf numFmtId="0" fontId="222" fillId="0" borderId="5" xfId="0" applyFont="1" applyBorder="1" applyAlignment="1">
      <alignment horizontal="left" vertical="center" wrapText="1" readingOrder="1"/>
    </xf>
    <xf numFmtId="0" fontId="222" fillId="0" borderId="4" xfId="0" applyFont="1" applyBorder="1" applyAlignment="1">
      <alignment horizontal="left" wrapText="1" readingOrder="1"/>
    </xf>
    <xf numFmtId="0" fontId="222" fillId="0" borderId="2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wrapText="1" readingOrder="1"/>
    </xf>
    <xf numFmtId="0" fontId="222" fillId="0" borderId="0" xfId="0" applyFont="1" applyAlignment="1">
      <alignment horizontal="left" vertical="center" wrapText="1" readingOrder="1"/>
    </xf>
    <xf numFmtId="0" fontId="222" fillId="0" borderId="2" xfId="0" applyFont="1" applyBorder="1" applyAlignment="1">
      <alignment horizontal="left" wrapText="1" readingOrder="1"/>
    </xf>
    <xf numFmtId="0" fontId="222" fillId="0" borderId="24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vertical="center" wrapText="1" readingOrder="1"/>
    </xf>
    <xf numFmtId="0" fontId="224" fillId="0" borderId="72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wrapText="1" readingOrder="1"/>
    </xf>
    <xf numFmtId="0" fontId="222" fillId="0" borderId="26" xfId="0" applyFont="1" applyBorder="1" applyAlignment="1">
      <alignment horizontal="left" wrapText="1" readingOrder="1"/>
    </xf>
    <xf numFmtId="0" fontId="222" fillId="0" borderId="8" xfId="0" applyFont="1" applyBorder="1" applyAlignment="1">
      <alignment horizontal="left" vertical="center" wrapText="1" readingOrder="1"/>
    </xf>
    <xf numFmtId="0" fontId="224" fillId="0" borderId="9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vertical="center" wrapText="1" readingOrder="1"/>
    </xf>
    <xf numFmtId="0" fontId="224" fillId="0" borderId="26" xfId="0" applyFont="1" applyBorder="1" applyAlignment="1">
      <alignment horizontal="left" wrapText="1" readingOrder="1"/>
    </xf>
    <xf numFmtId="0" fontId="224" fillId="0" borderId="17" xfId="0" applyFont="1" applyBorder="1" applyAlignment="1">
      <alignment horizontal="left" wrapText="1" readingOrder="1"/>
    </xf>
    <xf numFmtId="0" fontId="224" fillId="0" borderId="5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wrapText="1" readingOrder="1"/>
    </xf>
    <xf numFmtId="0" fontId="0" fillId="0" borderId="77" xfId="0" applyFont="1" applyFill="1" applyBorder="1" applyAlignment="1">
      <alignment vertical="center"/>
    </xf>
    <xf numFmtId="9" fontId="239" fillId="0" borderId="77" xfId="61067" applyFont="1" applyFill="1" applyBorder="1" applyAlignment="1">
      <alignment horizontal="right" vertical="center" wrapText="1" indent="1"/>
    </xf>
    <xf numFmtId="0" fontId="239" fillId="0" borderId="0" xfId="0" applyFont="1" applyAlignment="1">
      <alignment horizontal="left" vertical="center" wrapText="1" indent="1"/>
    </xf>
    <xf numFmtId="0" fontId="223" fillId="0" borderId="0" xfId="0" applyFont="1" applyAlignment="1">
      <alignment horizontal="left" vertical="center" wrapText="1" readingOrder="1"/>
    </xf>
    <xf numFmtId="0" fontId="224" fillId="0" borderId="11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vertical="center" wrapText="1" readingOrder="1"/>
    </xf>
    <xf numFmtId="0" fontId="222" fillId="0" borderId="26" xfId="0" applyFont="1" applyBorder="1" applyAlignment="1">
      <alignment horizontal="left" vertical="center" wrapText="1" readingOrder="1"/>
    </xf>
    <xf numFmtId="0" fontId="222" fillId="0" borderId="24" xfId="0" applyFont="1" applyBorder="1" applyAlignment="1">
      <alignment horizontal="left" vertical="center" wrapText="1" readingOrder="1"/>
    </xf>
    <xf numFmtId="0" fontId="224" fillId="0" borderId="26" xfId="0" applyFont="1" applyBorder="1" applyAlignment="1">
      <alignment horizontal="left" vertical="center" wrapText="1" readingOrder="1"/>
    </xf>
    <xf numFmtId="0" fontId="224" fillId="0" borderId="17" xfId="0" applyFont="1" applyBorder="1" applyAlignment="1">
      <alignment horizontal="left" vertical="center" wrapText="1" readingOrder="1"/>
    </xf>
    <xf numFmtId="0" fontId="7" fillId="0" borderId="14" xfId="0" applyFont="1" applyFill="1" applyBorder="1" applyAlignment="1">
      <alignment horizontal="left" vertical="center" wrapText="1" indent="1"/>
    </xf>
    <xf numFmtId="0" fontId="242" fillId="0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242" fillId="0" borderId="0" xfId="0" applyFont="1" applyAlignment="1">
      <alignment horizontal="right" vertical="center" wrapText="1" indent="1"/>
    </xf>
    <xf numFmtId="0" fontId="223" fillId="0" borderId="0" xfId="0" applyFont="1" applyAlignment="1">
      <alignment horizontal="left" vertical="center" wrapText="1"/>
    </xf>
    <xf numFmtId="0" fontId="239" fillId="0" borderId="71" xfId="0" applyFont="1" applyFill="1" applyBorder="1" applyAlignment="1">
      <alignment horizontal="left" vertical="center" wrapText="1" indent="1"/>
    </xf>
    <xf numFmtId="0" fontId="222" fillId="0" borderId="0" xfId="0" applyFont="1" applyAlignment="1">
      <alignment horizontal="left" wrapText="1" readingOrder="1"/>
    </xf>
    <xf numFmtId="0" fontId="222" fillId="0" borderId="8" xfId="0" applyFont="1" applyBorder="1" applyAlignment="1">
      <alignment horizontal="left" wrapText="1" readingOrder="1"/>
    </xf>
    <xf numFmtId="0" fontId="224" fillId="0" borderId="9" xfId="0" applyFont="1" applyBorder="1" applyAlignment="1">
      <alignment horizontal="left" wrapText="1" readingOrder="1"/>
    </xf>
    <xf numFmtId="0" fontId="228" fillId="0" borderId="71" xfId="0" applyFont="1" applyFill="1" applyBorder="1" applyAlignment="1">
      <alignment horizontal="center" vertical="center" wrapText="1" readingOrder="1"/>
    </xf>
    <xf numFmtId="9" fontId="253" fillId="0" borderId="71" xfId="0" applyNumberFormat="1" applyFont="1" applyFill="1" applyBorder="1" applyAlignment="1">
      <alignment horizontal="center" vertical="center" wrapText="1" readingOrder="1"/>
    </xf>
    <xf numFmtId="0" fontId="242" fillId="0" borderId="0" xfId="0" applyFont="1" applyAlignment="1">
      <alignment horizontal="center" vertical="center" wrapText="1"/>
    </xf>
    <xf numFmtId="0" fontId="222" fillId="0" borderId="10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wrapText="1" readingOrder="1"/>
    </xf>
    <xf numFmtId="0" fontId="224" fillId="0" borderId="4" xfId="0" applyFont="1" applyBorder="1" applyAlignment="1">
      <alignment horizontal="left" vertical="center" wrapText="1" readingOrder="1"/>
    </xf>
    <xf numFmtId="0" fontId="224" fillId="0" borderId="69" xfId="0" applyFont="1" applyBorder="1" applyAlignment="1">
      <alignment horizontal="left" vertical="center" wrapText="1" readingOrder="1"/>
    </xf>
    <xf numFmtId="0" fontId="224" fillId="0" borderId="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24" fillId="0" borderId="13" xfId="0" applyFont="1" applyBorder="1" applyAlignment="1">
      <alignment horizontal="left" vertical="center" wrapText="1" readingOrder="1"/>
    </xf>
    <xf numFmtId="0" fontId="224" fillId="0" borderId="23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24" fillId="0" borderId="4" xfId="0" applyFont="1" applyBorder="1" applyAlignment="1">
      <alignment horizontal="left" wrapText="1" readingOrder="1"/>
    </xf>
    <xf numFmtId="0" fontId="224" fillId="0" borderId="23" xfId="0" applyFont="1" applyBorder="1" applyAlignment="1">
      <alignment horizontal="left" wrapText="1" readingOrder="1"/>
    </xf>
    <xf numFmtId="9" fontId="241" fillId="0" borderId="7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 indent="1"/>
    </xf>
    <xf numFmtId="0" fontId="242" fillId="0" borderId="0" xfId="0" applyFont="1" applyAlignment="1">
      <alignment vertical="center" wrapText="1"/>
    </xf>
    <xf numFmtId="0" fontId="238" fillId="0" borderId="0" xfId="0" applyFont="1" applyAlignment="1">
      <alignment horizontal="left" vertical="center" wrapText="1" indent="1" readingOrder="1"/>
    </xf>
    <xf numFmtId="0" fontId="258" fillId="0" borderId="0" xfId="0" applyFont="1" applyAlignment="1">
      <alignment horizontal="left" vertical="center" wrapText="1" indent="1" readingOrder="1"/>
    </xf>
    <xf numFmtId="0" fontId="260" fillId="0" borderId="0" xfId="0" applyFont="1" applyAlignment="1">
      <alignment horizontal="center" vertical="center" wrapText="1" readingOrder="1"/>
    </xf>
    <xf numFmtId="0" fontId="254" fillId="0" borderId="0" xfId="0" applyFont="1" applyFill="1" applyAlignment="1">
      <alignment horizontal="center" vertical="center"/>
    </xf>
    <xf numFmtId="0" fontId="23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22" fillId="0" borderId="0" xfId="0" applyFont="1" applyAlignment="1">
      <alignment horizontal="center" vertical="center" wrapText="1"/>
    </xf>
    <xf numFmtId="0" fontId="0" fillId="0" borderId="0" xfId="0" applyFont="1"/>
    <xf numFmtId="0" fontId="261" fillId="0" borderId="17" xfId="0" applyFont="1" applyFill="1" applyBorder="1" applyAlignment="1">
      <alignment horizontal="left" vertical="center" indent="1"/>
    </xf>
    <xf numFmtId="0" fontId="231" fillId="0" borderId="0" xfId="0" applyFont="1" applyFill="1" applyAlignment="1">
      <alignment horizontal="center" vertical="center"/>
    </xf>
    <xf numFmtId="0" fontId="228" fillId="0" borderId="17" xfId="0" applyFont="1" applyFill="1" applyBorder="1" applyAlignment="1">
      <alignment horizontal="left" vertical="center" wrapText="1" indent="1"/>
    </xf>
    <xf numFmtId="3" fontId="228" fillId="0" borderId="0" xfId="0" applyNumberFormat="1" applyFont="1" applyFill="1" applyAlignment="1">
      <alignment horizontal="center" vertical="center"/>
    </xf>
    <xf numFmtId="1" fontId="228" fillId="0" borderId="0" xfId="0" applyNumberFormat="1" applyFont="1" applyFill="1" applyAlignment="1">
      <alignment horizontal="center" vertical="center"/>
    </xf>
    <xf numFmtId="1" fontId="239" fillId="0" borderId="0" xfId="0" applyNumberFormat="1" applyFont="1" applyFill="1" applyAlignment="1">
      <alignment horizontal="center" vertical="center"/>
    </xf>
    <xf numFmtId="0" fontId="228" fillId="0" borderId="70" xfId="0" applyFont="1" applyFill="1" applyBorder="1" applyAlignment="1">
      <alignment horizontal="left" vertical="center" wrapText="1" indent="1" readingOrder="1"/>
    </xf>
    <xf numFmtId="0" fontId="239" fillId="0" borderId="0" xfId="0" applyFont="1" applyFill="1" applyAlignment="1">
      <alignment horizontal="left" vertical="center" wrapText="1" indent="1" readingOrder="1"/>
    </xf>
    <xf numFmtId="0" fontId="239" fillId="0" borderId="73" xfId="0" applyFont="1" applyFill="1" applyBorder="1" applyAlignment="1">
      <alignment horizontal="left" vertical="center" wrapText="1" indent="1" readingOrder="1"/>
    </xf>
    <xf numFmtId="0" fontId="228" fillId="0" borderId="71" xfId="0" applyFont="1" applyFill="1" applyBorder="1" applyAlignment="1">
      <alignment horizontal="left" vertical="center" wrapText="1" indent="1" readingOrder="1"/>
    </xf>
    <xf numFmtId="0" fontId="228" fillId="0" borderId="0" xfId="0" applyFont="1" applyFill="1" applyAlignment="1">
      <alignment horizontal="left" vertical="center" wrapText="1" indent="1" readingOrder="1"/>
    </xf>
    <xf numFmtId="9" fontId="228" fillId="0" borderId="0" xfId="0" quotePrefix="1" applyNumberFormat="1" applyFont="1" applyFill="1" applyAlignment="1">
      <alignment horizontal="center" vertical="center"/>
    </xf>
    <xf numFmtId="9" fontId="239" fillId="0" borderId="0" xfId="0" quotePrefix="1" applyNumberFormat="1" applyFont="1" applyFill="1" applyAlignment="1">
      <alignment horizontal="center" vertical="center"/>
    </xf>
    <xf numFmtId="0" fontId="238" fillId="92" borderId="2" xfId="0" applyFont="1" applyFill="1" applyBorder="1" applyAlignment="1">
      <alignment horizontal="left" vertical="center" wrapText="1" indent="1"/>
    </xf>
    <xf numFmtId="0" fontId="238" fillId="92" borderId="3" xfId="0" applyFont="1" applyFill="1" applyBorder="1" applyAlignment="1">
      <alignment horizontal="center" vertical="center" wrapText="1"/>
    </xf>
    <xf numFmtId="0" fontId="239" fillId="0" borderId="0" xfId="0" applyFont="1" applyFill="1" applyAlignment="1">
      <alignment horizontal="left" vertical="center" wrapText="1" indent="1"/>
    </xf>
    <xf numFmtId="244" fontId="239" fillId="0" borderId="77" xfId="0" applyNumberFormat="1" applyFont="1" applyFill="1" applyBorder="1" applyAlignment="1">
      <alignment horizontal="center" vertical="center" wrapText="1" readingOrder="1"/>
    </xf>
    <xf numFmtId="9" fontId="228" fillId="0" borderId="77" xfId="0" applyNumberFormat="1" applyFont="1" applyFill="1" applyBorder="1" applyAlignment="1">
      <alignment horizontal="center" vertical="center"/>
    </xf>
    <xf numFmtId="9" fontId="239" fillId="0" borderId="77" xfId="61067" applyFont="1" applyFill="1" applyBorder="1" applyAlignment="1">
      <alignment horizontal="center" vertical="center" wrapText="1" readingOrder="1"/>
    </xf>
    <xf numFmtId="243" fontId="243" fillId="0" borderId="0" xfId="0" quotePrefix="1" applyNumberFormat="1" applyFont="1" applyFill="1" applyAlignment="1">
      <alignment horizontal="center" vertical="center" wrapText="1"/>
    </xf>
    <xf numFmtId="9" fontId="239" fillId="0" borderId="0" xfId="61067" applyFont="1" applyFill="1" applyAlignment="1">
      <alignment horizontal="right" vertical="center" wrapText="1" indent="1"/>
    </xf>
    <xf numFmtId="0" fontId="239" fillId="0" borderId="77" xfId="0" applyFont="1" applyFill="1" applyBorder="1" applyAlignment="1">
      <alignment horizontal="left" wrapText="1" indent="1"/>
    </xf>
    <xf numFmtId="3" fontId="243" fillId="0" borderId="77" xfId="0" applyNumberFormat="1" applyFont="1" applyFill="1" applyBorder="1" applyAlignment="1">
      <alignment horizontal="center" vertical="center" wrapText="1" readingOrder="1"/>
    </xf>
    <xf numFmtId="9" fontId="239" fillId="0" borderId="77" xfId="0" applyNumberFormat="1" applyFont="1" applyFill="1" applyBorder="1" applyAlignment="1">
      <alignment horizontal="center" vertical="center"/>
    </xf>
    <xf numFmtId="0" fontId="239" fillId="0" borderId="77" xfId="0" applyFont="1" applyFill="1" applyBorder="1" applyAlignment="1">
      <alignment horizontal="left" wrapText="1" indent="2"/>
    </xf>
    <xf numFmtId="3" fontId="249" fillId="0" borderId="77" xfId="0" applyNumberFormat="1" applyFont="1" applyFill="1" applyBorder="1" applyAlignment="1">
      <alignment horizontal="center" vertical="center" wrapText="1" readingOrder="1"/>
    </xf>
    <xf numFmtId="3" fontId="250" fillId="0" borderId="0" xfId="43237" applyNumberFormat="1" applyFont="1" applyAlignment="1">
      <alignment horizontal="center" vertical="center" readingOrder="1"/>
    </xf>
    <xf numFmtId="3" fontId="237" fillId="0" borderId="0" xfId="43237" applyNumberFormat="1" applyFont="1" applyAlignment="1">
      <alignment horizontal="center" vertical="center" readingOrder="1"/>
    </xf>
    <xf numFmtId="0" fontId="250" fillId="0" borderId="71" xfId="0" applyFont="1" applyBorder="1" applyAlignment="1">
      <alignment horizontal="center" vertical="center" wrapText="1" readingOrder="1"/>
    </xf>
    <xf numFmtId="3" fontId="250" fillId="0" borderId="71" xfId="0" applyNumberFormat="1" applyFont="1" applyBorder="1" applyAlignment="1">
      <alignment horizontal="center" vertical="center" wrapText="1" readingOrder="1"/>
    </xf>
    <xf numFmtId="9" fontId="256" fillId="0" borderId="0" xfId="47745" applyFont="1" applyFill="1" applyAlignment="1">
      <alignment horizontal="center" vertical="center"/>
    </xf>
    <xf numFmtId="9" fontId="230" fillId="0" borderId="0" xfId="47745" applyFont="1" applyFill="1" applyAlignment="1">
      <alignment horizontal="center" vertical="center"/>
    </xf>
    <xf numFmtId="9" fontId="228" fillId="0" borderId="0" xfId="61067" applyFont="1" applyFill="1" applyAlignment="1">
      <alignment horizontal="center" vertical="center"/>
    </xf>
    <xf numFmtId="9" fontId="239" fillId="0" borderId="0" xfId="61067" applyFont="1" applyFill="1" applyAlignment="1">
      <alignment horizontal="center" vertical="center"/>
    </xf>
    <xf numFmtId="0" fontId="228" fillId="0" borderId="71" xfId="0" applyFont="1" applyFill="1" applyBorder="1" applyAlignment="1">
      <alignment horizontal="left" vertical="center" wrapText="1" indent="1"/>
    </xf>
    <xf numFmtId="0" fontId="231" fillId="0" borderId="8" xfId="0" applyFont="1" applyFill="1" applyBorder="1" applyAlignment="1">
      <alignment horizontal="center" vertical="center" wrapText="1"/>
    </xf>
    <xf numFmtId="9" fontId="228" fillId="0" borderId="0" xfId="0" applyNumberFormat="1" applyFont="1" applyFill="1" applyAlignment="1">
      <alignment horizontal="center" vertical="center"/>
    </xf>
    <xf numFmtId="9" fontId="239" fillId="0" borderId="0" xfId="0" applyNumberFormat="1" applyFont="1" applyFill="1" applyAlignment="1">
      <alignment horizontal="center" vertical="center"/>
    </xf>
    <xf numFmtId="0" fontId="239" fillId="0" borderId="0" xfId="0" applyFont="1" applyFill="1" applyAlignment="1">
      <alignment horizontal="center" vertical="center"/>
    </xf>
    <xf numFmtId="0" fontId="238" fillId="118" borderId="11" xfId="0" applyFont="1" applyFill="1" applyBorder="1" applyAlignment="1">
      <alignment horizontal="left" vertical="center" wrapText="1" indent="1"/>
    </xf>
    <xf numFmtId="0" fontId="238" fillId="118" borderId="11" xfId="0" applyFont="1" applyFill="1" applyBorder="1" applyAlignment="1">
      <alignment horizontal="center" vertical="center" wrapText="1"/>
    </xf>
    <xf numFmtId="241" fontId="232" fillId="0" borderId="15" xfId="0" applyNumberFormat="1" applyFont="1" applyFill="1" applyBorder="1" applyAlignment="1">
      <alignment horizontal="right" vertical="center" wrapText="1" indent="1"/>
    </xf>
    <xf numFmtId="183" fontId="233" fillId="0" borderId="0" xfId="0" applyNumberFormat="1" applyFont="1" applyFill="1" applyAlignment="1">
      <alignment horizontal="right" vertical="center" wrapText="1" indent="1"/>
    </xf>
    <xf numFmtId="0" fontId="231" fillId="0" borderId="8" xfId="0" applyFont="1" applyFill="1" applyBorder="1" applyAlignment="1">
      <alignment horizontal="center" vertical="center"/>
    </xf>
    <xf numFmtId="0" fontId="229" fillId="0" borderId="0" xfId="0" applyFont="1" applyFill="1" applyAlignment="1">
      <alignment vertical="center" wrapText="1"/>
    </xf>
    <xf numFmtId="0" fontId="232" fillId="0" borderId="15" xfId="0" applyFont="1" applyFill="1" applyBorder="1" applyAlignment="1">
      <alignment vertical="center" wrapText="1"/>
    </xf>
    <xf numFmtId="0" fontId="233" fillId="0" borderId="0" xfId="0" applyFont="1" applyFill="1" applyAlignment="1">
      <alignment vertical="center" wrapText="1"/>
    </xf>
    <xf numFmtId="0" fontId="232" fillId="0" borderId="15" xfId="0" applyFont="1" applyFill="1" applyBorder="1" applyAlignment="1">
      <alignment vertical="center"/>
    </xf>
    <xf numFmtId="3" fontId="229" fillId="0" borderId="0" xfId="0" applyNumberFormat="1" applyFont="1" applyFill="1" applyAlignment="1">
      <alignment vertical="center" wrapText="1"/>
    </xf>
    <xf numFmtId="183" fontId="232" fillId="0" borderId="8" xfId="0" applyNumberFormat="1" applyFont="1" applyFill="1" applyBorder="1" applyAlignment="1">
      <alignment horizontal="right" vertical="center" wrapText="1" indent="1"/>
    </xf>
    <xf numFmtId="241" fontId="229" fillId="0" borderId="0" xfId="0" applyNumberFormat="1" applyFont="1" applyFill="1" applyAlignment="1">
      <alignment horizontal="right" vertical="center" wrapText="1" indent="1"/>
    </xf>
    <xf numFmtId="183" fontId="232" fillId="0" borderId="15" xfId="0" applyNumberFormat="1" applyFont="1" applyFill="1" applyBorder="1" applyAlignment="1">
      <alignment horizontal="right" vertical="center" wrapText="1" indent="1"/>
    </xf>
    <xf numFmtId="183" fontId="229" fillId="0" borderId="0" xfId="0" applyNumberFormat="1" applyFont="1" applyFill="1" applyAlignment="1">
      <alignment horizontal="right" vertical="center" wrapText="1" indent="1"/>
    </xf>
    <xf numFmtId="0" fontId="232" fillId="0" borderId="8" xfId="0" applyFont="1" applyFill="1" applyBorder="1" applyAlignment="1">
      <alignment horizontal="right" vertical="center" wrapText="1"/>
    </xf>
    <xf numFmtId="0" fontId="239" fillId="0" borderId="77" xfId="0" applyFont="1" applyFill="1" applyBorder="1" applyAlignment="1">
      <alignment horizontal="left" vertical="center" wrapText="1" indent="1"/>
    </xf>
    <xf numFmtId="0" fontId="228" fillId="0" borderId="77" xfId="0" applyFont="1" applyFill="1" applyBorder="1" applyAlignment="1">
      <alignment horizontal="left" vertical="center" wrapText="1" indent="1"/>
    </xf>
    <xf numFmtId="240" fontId="228" fillId="0" borderId="77" xfId="0" applyNumberFormat="1" applyFont="1" applyFill="1" applyBorder="1" applyAlignment="1">
      <alignment horizontal="center" vertical="center" wrapText="1" readingOrder="1"/>
    </xf>
    <xf numFmtId="0" fontId="230" fillId="0" borderId="77" xfId="0" applyFont="1" applyFill="1" applyBorder="1" applyAlignment="1">
      <alignment horizontal="left" vertical="center" wrapText="1" indent="1"/>
    </xf>
    <xf numFmtId="240" fontId="230" fillId="0" borderId="77" xfId="0" applyNumberFormat="1" applyFont="1" applyFill="1" applyBorder="1" applyAlignment="1">
      <alignment vertical="center" wrapText="1"/>
    </xf>
    <xf numFmtId="0" fontId="239" fillId="0" borderId="0" xfId="0" applyFont="1" applyFill="1" applyAlignment="1">
      <alignment horizontal="center" vertical="center" wrapText="1" readingOrder="1"/>
    </xf>
    <xf numFmtId="9" fontId="241" fillId="0" borderId="0" xfId="0" applyNumberFormat="1" applyFont="1" applyFill="1" applyAlignment="1">
      <alignment horizontal="center" vertical="center" wrapText="1" readingOrder="1"/>
    </xf>
    <xf numFmtId="9" fontId="239" fillId="0" borderId="0" xfId="0" applyNumberFormat="1" applyFont="1" applyFill="1" applyAlignment="1">
      <alignment horizontal="center" vertical="center" wrapText="1" readingOrder="1"/>
    </xf>
    <xf numFmtId="0" fontId="222" fillId="0" borderId="0" xfId="0" applyFont="1" applyFill="1" applyAlignment="1">
      <alignment horizontal="center" vertical="center"/>
    </xf>
    <xf numFmtId="0" fontId="224" fillId="0" borderId="0" xfId="0" applyFont="1" applyFill="1" applyAlignment="1">
      <alignment wrapText="1"/>
    </xf>
    <xf numFmtId="0" fontId="2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" fontId="228" fillId="0" borderId="71" xfId="0" applyNumberFormat="1" applyFont="1" applyFill="1" applyBorder="1" applyAlignment="1">
      <alignment horizontal="center" vertical="center" wrapText="1" readingOrder="1"/>
    </xf>
    <xf numFmtId="3" fontId="239" fillId="0" borderId="71" xfId="0" applyNumberFormat="1" applyFont="1" applyFill="1" applyBorder="1" applyAlignment="1">
      <alignment horizontal="center" vertical="center" wrapText="1" readingOrder="1"/>
    </xf>
    <xf numFmtId="0" fontId="239" fillId="0" borderId="71" xfId="0" applyFont="1" applyFill="1" applyBorder="1" applyAlignment="1">
      <alignment horizontal="center" vertical="center" wrapText="1" readingOrder="1"/>
    </xf>
    <xf numFmtId="3" fontId="257" fillId="0" borderId="71" xfId="0" applyNumberFormat="1" applyFont="1" applyFill="1" applyBorder="1" applyAlignment="1">
      <alignment horizontal="center" vertical="center" wrapText="1" readingOrder="1"/>
    </xf>
    <xf numFmtId="3" fontId="259" fillId="0" borderId="71" xfId="0" applyNumberFormat="1" applyFont="1" applyFill="1" applyBorder="1" applyAlignment="1">
      <alignment horizontal="center" vertical="center" wrapText="1" readingOrder="1"/>
    </xf>
    <xf numFmtId="9" fontId="228" fillId="0" borderId="0" xfId="61067" applyFont="1" applyFill="1" applyAlignment="1">
      <alignment horizontal="right" vertical="center" wrapText="1" indent="1"/>
    </xf>
    <xf numFmtId="0" fontId="239" fillId="0" borderId="17" xfId="0" applyFont="1" applyFill="1" applyBorder="1" applyAlignment="1">
      <alignment horizontal="left" vertical="center" wrapText="1" indent="1"/>
    </xf>
    <xf numFmtId="3" fontId="239" fillId="0" borderId="2" xfId="0" applyNumberFormat="1" applyFont="1" applyFill="1" applyBorder="1" applyAlignment="1">
      <alignment horizontal="center" vertical="center" wrapText="1" readingOrder="1"/>
    </xf>
    <xf numFmtId="3" fontId="239" fillId="0" borderId="0" xfId="0" applyNumberFormat="1" applyFont="1" applyFill="1" applyAlignment="1">
      <alignment horizontal="center" vertical="center" wrapText="1" readingOrder="1"/>
    </xf>
    <xf numFmtId="0" fontId="239" fillId="0" borderId="7" xfId="0" applyFont="1" applyFill="1" applyBorder="1" applyAlignment="1">
      <alignment horizontal="left" vertical="center" wrapText="1" indent="1"/>
    </xf>
    <xf numFmtId="3" fontId="239" fillId="0" borderId="7" xfId="0" applyNumberFormat="1" applyFont="1" applyFill="1" applyBorder="1" applyAlignment="1">
      <alignment horizontal="center" vertical="center" wrapText="1" readingOrder="1"/>
    </xf>
    <xf numFmtId="0" fontId="228" fillId="0" borderId="15" xfId="0" applyFont="1" applyFill="1" applyBorder="1" applyAlignment="1">
      <alignment horizontal="left" vertical="center" wrapText="1" indent="1"/>
    </xf>
    <xf numFmtId="3" fontId="228" fillId="0" borderId="15" xfId="0" applyNumberFormat="1" applyFont="1" applyFill="1" applyBorder="1" applyAlignment="1">
      <alignment horizontal="center" vertical="center" wrapText="1" readingOrder="1"/>
    </xf>
    <xf numFmtId="0" fontId="239" fillId="0" borderId="13" xfId="0" applyFont="1" applyFill="1" applyBorder="1" applyAlignment="1">
      <alignment horizontal="left" vertical="center" wrapText="1" indent="1"/>
    </xf>
    <xf numFmtId="3" fontId="239" fillId="0" borderId="13" xfId="0" applyNumberFormat="1" applyFont="1" applyFill="1" applyBorder="1" applyAlignment="1">
      <alignment horizontal="center" vertical="center" wrapText="1" readingOrder="1"/>
    </xf>
    <xf numFmtId="0" fontId="239" fillId="0" borderId="12" xfId="0" applyFont="1" applyFill="1" applyBorder="1" applyAlignment="1">
      <alignment horizontal="left" vertical="center" wrapText="1" indent="1"/>
    </xf>
    <xf numFmtId="3" fontId="239" fillId="0" borderId="12" xfId="0" applyNumberFormat="1" applyFont="1" applyFill="1" applyBorder="1" applyAlignment="1">
      <alignment horizontal="center" vertical="center" wrapText="1" readingOrder="1"/>
    </xf>
    <xf numFmtId="0" fontId="228" fillId="0" borderId="16" xfId="0" applyFont="1" applyFill="1" applyBorder="1" applyAlignment="1">
      <alignment horizontal="left" vertical="center" wrapText="1" indent="1"/>
    </xf>
    <xf numFmtId="3" fontId="228" fillId="0" borderId="16" xfId="0" applyNumberFormat="1" applyFont="1" applyFill="1" applyBorder="1" applyAlignment="1">
      <alignment horizontal="center" vertical="center" wrapText="1" readingOrder="1"/>
    </xf>
    <xf numFmtId="0" fontId="228" fillId="0" borderId="13" xfId="0" applyFont="1" applyFill="1" applyBorder="1" applyAlignment="1">
      <alignment horizontal="left" vertical="center" wrapText="1" indent="1"/>
    </xf>
    <xf numFmtId="3" fontId="228" fillId="0" borderId="13" xfId="0" applyNumberFormat="1" applyFont="1" applyFill="1" applyBorder="1" applyAlignment="1">
      <alignment horizontal="center" vertical="center" wrapText="1" readingOrder="1"/>
    </xf>
    <xf numFmtId="3" fontId="260" fillId="0" borderId="13" xfId="0" applyNumberFormat="1" applyFont="1" applyFill="1" applyBorder="1" applyAlignment="1">
      <alignment horizontal="center" vertical="center" wrapText="1" readingOrder="1"/>
    </xf>
    <xf numFmtId="0" fontId="238" fillId="92" borderId="11" xfId="0" applyFont="1" applyFill="1" applyBorder="1" applyAlignment="1">
      <alignment horizontal="left" vertical="center" wrapText="1" indent="1"/>
    </xf>
    <xf numFmtId="0" fontId="238" fillId="92" borderId="11" xfId="0" applyFont="1" applyFill="1" applyBorder="1" applyAlignment="1">
      <alignment horizontal="center" vertical="center" wrapText="1"/>
    </xf>
    <xf numFmtId="3" fontId="228" fillId="0" borderId="75" xfId="0" applyNumberFormat="1" applyFont="1" applyFill="1" applyBorder="1" applyAlignment="1">
      <alignment horizontal="right" vertical="center"/>
    </xf>
    <xf numFmtId="0" fontId="6" fillId="0" borderId="74" xfId="0" applyFont="1" applyFill="1" applyBorder="1" applyAlignment="1">
      <alignment vertical="center" wrapText="1"/>
    </xf>
    <xf numFmtId="0" fontId="230" fillId="0" borderId="8" xfId="0" applyFont="1" applyFill="1" applyBorder="1" applyAlignment="1">
      <alignment vertical="center" wrapText="1"/>
    </xf>
    <xf numFmtId="0" fontId="228" fillId="0" borderId="75" xfId="0" applyFont="1" applyFill="1" applyBorder="1" applyAlignment="1">
      <alignment vertical="center" wrapText="1"/>
    </xf>
    <xf numFmtId="242" fontId="228" fillId="0" borderId="75" xfId="61062" applyNumberFormat="1" applyFont="1" applyFill="1" applyBorder="1" applyAlignment="1">
      <alignment horizontal="right" vertical="center" wrapText="1"/>
    </xf>
    <xf numFmtId="0" fontId="228" fillId="0" borderId="78" xfId="0" applyFont="1" applyFill="1" applyBorder="1" applyAlignment="1">
      <alignment vertical="center" wrapText="1"/>
    </xf>
    <xf numFmtId="3" fontId="234" fillId="0" borderId="78" xfId="0" applyNumberFormat="1" applyFont="1" applyFill="1" applyBorder="1" applyAlignment="1">
      <alignment horizontal="right" vertical="center" wrapText="1"/>
    </xf>
    <xf numFmtId="3" fontId="228" fillId="0" borderId="7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228" fillId="0" borderId="77" xfId="0" applyNumberFormat="1" applyFont="1" applyFill="1" applyBorder="1" applyAlignment="1">
      <alignment horizontal="center" vertical="center"/>
    </xf>
    <xf numFmtId="3" fontId="239" fillId="0" borderId="77" xfId="0" applyNumberFormat="1" applyFont="1" applyFill="1" applyBorder="1" applyAlignment="1">
      <alignment horizontal="center" vertical="center"/>
    </xf>
    <xf numFmtId="0" fontId="239" fillId="0" borderId="0" xfId="0" applyFont="1" applyFill="1" applyBorder="1" applyAlignment="1">
      <alignment horizontal="left" vertical="center" wrapText="1" indent="1"/>
    </xf>
    <xf numFmtId="0" fontId="228" fillId="0" borderId="0" xfId="0" applyFont="1" applyFill="1" applyBorder="1" applyAlignment="1">
      <alignment horizontal="center" vertical="center" wrapText="1" readingOrder="1"/>
    </xf>
    <xf numFmtId="9" fontId="253" fillId="0" borderId="0" xfId="0" applyNumberFormat="1" applyFont="1" applyFill="1" applyBorder="1" applyAlignment="1">
      <alignment horizontal="center" vertical="center" wrapText="1" readingOrder="1"/>
    </xf>
    <xf numFmtId="9" fontId="228" fillId="0" borderId="77" xfId="61067" applyFont="1" applyFill="1" applyBorder="1" applyAlignment="1">
      <alignment horizontal="center" vertical="center"/>
    </xf>
    <xf numFmtId="9" fontId="239" fillId="0" borderId="77" xfId="61067" applyFont="1" applyFill="1" applyBorder="1" applyAlignment="1">
      <alignment horizontal="center" vertical="center"/>
    </xf>
    <xf numFmtId="0" fontId="239" fillId="0" borderId="77" xfId="0" applyFont="1" applyFill="1" applyBorder="1" applyAlignment="1">
      <alignment horizontal="left" vertical="center" wrapText="1" indent="1" readingOrder="1"/>
    </xf>
    <xf numFmtId="0" fontId="231" fillId="0" borderId="0" xfId="0" applyFont="1" applyFill="1" applyAlignment="1">
      <alignment horizontal="center" vertical="center" wrapText="1"/>
    </xf>
    <xf numFmtId="0" fontId="231" fillId="0" borderId="8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left" vertical="center" wrapText="1" indent="1" readingOrder="1"/>
    </xf>
    <xf numFmtId="0" fontId="7" fillId="0" borderId="77" xfId="0" applyFont="1" applyFill="1" applyBorder="1" applyAlignment="1">
      <alignment horizontal="left" vertical="center" wrapText="1" readingOrder="1"/>
    </xf>
    <xf numFmtId="3" fontId="228" fillId="0" borderId="0" xfId="39319" applyNumberFormat="1" applyFont="1" applyFill="1" applyAlignment="1">
      <alignment horizontal="center" vertical="center" wrapText="1" readingOrder="1"/>
    </xf>
    <xf numFmtId="3" fontId="228" fillId="0" borderId="0" xfId="39319" applyNumberFormat="1" applyFont="1" applyFill="1" applyBorder="1" applyAlignment="1">
      <alignment horizontal="center" vertical="center" wrapText="1" readingOrder="1"/>
    </xf>
    <xf numFmtId="0" fontId="228" fillId="0" borderId="77" xfId="0" applyFont="1" applyFill="1" applyBorder="1" applyAlignment="1">
      <alignment horizontal="left" vertical="center" wrapText="1" indent="1" readingOrder="1"/>
    </xf>
    <xf numFmtId="3" fontId="228" fillId="0" borderId="77" xfId="0" applyNumberFormat="1" applyFont="1" applyFill="1" applyBorder="1" applyAlignment="1">
      <alignment horizontal="center" vertical="center" wrapText="1" readingOrder="1"/>
    </xf>
    <xf numFmtId="242" fontId="230" fillId="0" borderId="8" xfId="61062" applyNumberFormat="1" applyFont="1" applyFill="1" applyBorder="1" applyAlignment="1">
      <alignment horizontal="right" vertical="center" wrapText="1"/>
    </xf>
    <xf numFmtId="3" fontId="230" fillId="0" borderId="8" xfId="0" applyNumberFormat="1" applyFont="1" applyFill="1" applyBorder="1" applyAlignment="1">
      <alignment horizontal="right" vertical="center" wrapText="1"/>
    </xf>
    <xf numFmtId="0" fontId="6" fillId="0" borderId="74" xfId="0" applyFont="1" applyFill="1" applyBorder="1" applyAlignment="1">
      <alignment horizontal="left" vertical="center" wrapText="1"/>
    </xf>
    <xf numFmtId="3" fontId="230" fillId="0" borderId="74" xfId="0" applyNumberFormat="1" applyFont="1" applyFill="1" applyBorder="1" applyAlignment="1">
      <alignment vertical="center" wrapText="1"/>
    </xf>
    <xf numFmtId="3" fontId="228" fillId="0" borderId="75" xfId="0" applyNumberFormat="1" applyFont="1" applyFill="1" applyBorder="1" applyAlignment="1">
      <alignment horizontal="right" vertical="center" wrapText="1"/>
    </xf>
    <xf numFmtId="3" fontId="6" fillId="119" borderId="8" xfId="0" applyNumberFormat="1" applyFont="1" applyFill="1" applyBorder="1" applyAlignment="1">
      <alignment horizontal="right" vertical="center" wrapText="1"/>
    </xf>
    <xf numFmtId="3" fontId="6" fillId="119" borderId="74" xfId="0" applyNumberFormat="1" applyFont="1" applyFill="1" applyBorder="1" applyAlignment="1">
      <alignment vertical="center"/>
    </xf>
    <xf numFmtId="242" fontId="230" fillId="119" borderId="74" xfId="61062" applyNumberFormat="1" applyFont="1" applyFill="1" applyBorder="1" applyAlignment="1">
      <alignment horizontal="right" vertical="center" wrapText="1"/>
    </xf>
    <xf numFmtId="242" fontId="230" fillId="119" borderId="8" xfId="61062" applyNumberFormat="1" applyFont="1" applyFill="1" applyBorder="1" applyAlignment="1">
      <alignment horizontal="right" vertical="center" wrapText="1"/>
    </xf>
    <xf numFmtId="3" fontId="230" fillId="119" borderId="8" xfId="0" applyNumberFormat="1" applyFont="1" applyFill="1" applyBorder="1" applyAlignment="1">
      <alignment horizontal="right" vertical="center" wrapText="1"/>
    </xf>
    <xf numFmtId="3" fontId="230" fillId="119" borderId="74" xfId="0" applyNumberFormat="1" applyFont="1" applyFill="1" applyBorder="1" applyAlignment="1">
      <alignment vertical="center" wrapText="1"/>
    </xf>
    <xf numFmtId="3" fontId="234" fillId="0" borderId="0" xfId="0" applyNumberFormat="1" applyFont="1" applyFill="1" applyAlignment="1">
      <alignment horizontal="right" vertical="center" wrapText="1"/>
    </xf>
    <xf numFmtId="0" fontId="231" fillId="0" borderId="9" xfId="0" applyFont="1" applyFill="1" applyBorder="1" applyAlignment="1">
      <alignment horizontal="center" vertical="center"/>
    </xf>
    <xf numFmtId="0" fontId="231" fillId="0" borderId="8" xfId="0" applyFont="1" applyFill="1" applyBorder="1" applyAlignment="1">
      <alignment horizontal="center" vertical="center" wrapText="1"/>
    </xf>
    <xf numFmtId="0" fontId="231" fillId="0" borderId="0" xfId="0" applyFont="1" applyFill="1" applyAlignment="1">
      <alignment horizontal="center" vertical="center"/>
    </xf>
    <xf numFmtId="0" fontId="232" fillId="0" borderId="0" xfId="0" applyFont="1" applyFill="1" applyBorder="1" applyAlignment="1">
      <alignment vertical="center" wrapText="1"/>
    </xf>
    <xf numFmtId="183" fontId="232" fillId="0" borderId="0" xfId="0" applyNumberFormat="1" applyFont="1" applyFill="1" applyBorder="1" applyAlignment="1">
      <alignment horizontal="right" vertical="center" wrapText="1" indent="1"/>
    </xf>
    <xf numFmtId="241" fontId="232" fillId="0" borderId="0" xfId="0" applyNumberFormat="1" applyFont="1" applyFill="1" applyBorder="1" applyAlignment="1">
      <alignment horizontal="right" vertical="center" wrapText="1" indent="1"/>
    </xf>
    <xf numFmtId="9" fontId="228" fillId="120" borderId="77" xfId="0" applyNumberFormat="1" applyFont="1" applyFill="1" applyBorder="1" applyAlignment="1">
      <alignment horizontal="center" vertical="center"/>
    </xf>
    <xf numFmtId="0" fontId="226" fillId="120" borderId="0" xfId="0" applyFont="1" applyFill="1" applyAlignment="1">
      <alignment horizontal="left" vertical="center" indent="1"/>
    </xf>
    <xf numFmtId="0" fontId="0" fillId="120" borderId="0" xfId="0" applyFill="1"/>
    <xf numFmtId="0" fontId="2" fillId="120" borderId="9" xfId="0" applyFont="1" applyFill="1" applyBorder="1" applyAlignment="1">
      <alignment horizontal="center" vertical="center" wrapText="1"/>
    </xf>
    <xf numFmtId="0" fontId="6" fillId="120" borderId="0" xfId="0" applyFont="1" applyFill="1"/>
    <xf numFmtId="0" fontId="2" fillId="120" borderId="0" xfId="0" applyFont="1" applyFill="1" applyAlignment="1">
      <alignment horizontal="center" vertical="center" wrapText="1"/>
    </xf>
    <xf numFmtId="0" fontId="6" fillId="120" borderId="0" xfId="0" applyFont="1" applyFill="1" applyAlignment="1">
      <alignment vertical="center" wrapText="1"/>
    </xf>
    <xf numFmtId="0" fontId="6" fillId="120" borderId="8" xfId="0" applyFont="1" applyFill="1" applyBorder="1" applyAlignment="1">
      <alignment vertical="center" wrapText="1"/>
    </xf>
    <xf numFmtId="0" fontId="2" fillId="120" borderId="8" xfId="0" applyFont="1" applyFill="1" applyBorder="1" applyAlignment="1">
      <alignment horizontal="center" vertical="center" wrapText="1"/>
    </xf>
    <xf numFmtId="0" fontId="2" fillId="120" borderId="0" xfId="0" applyFont="1" applyFill="1" applyAlignment="1">
      <alignment vertical="center" wrapText="1"/>
    </xf>
    <xf numFmtId="3" fontId="6" fillId="120" borderId="0" xfId="0" applyNumberFormat="1" applyFont="1" applyFill="1"/>
    <xf numFmtId="0" fontId="6" fillId="120" borderId="0" xfId="0" applyFont="1" applyFill="1" applyAlignment="1">
      <alignment horizontal="center" vertical="center" wrapText="1"/>
    </xf>
    <xf numFmtId="0" fontId="6" fillId="120" borderId="8" xfId="0" applyFont="1" applyFill="1" applyBorder="1" applyAlignment="1">
      <alignment horizontal="center" vertical="center" wrapText="1"/>
    </xf>
    <xf numFmtId="0" fontId="6" fillId="120" borderId="74" xfId="0" applyFont="1" applyFill="1" applyBorder="1" applyAlignment="1">
      <alignment vertical="center" wrapText="1"/>
    </xf>
    <xf numFmtId="0" fontId="227" fillId="120" borderId="8" xfId="0" applyFont="1" applyFill="1" applyBorder="1" applyAlignment="1">
      <alignment vertical="center" wrapText="1"/>
    </xf>
    <xf numFmtId="0" fontId="228" fillId="120" borderId="75" xfId="0" applyFont="1" applyFill="1" applyBorder="1" applyAlignment="1">
      <alignment vertical="center" wrapText="1"/>
    </xf>
    <xf numFmtId="3" fontId="228" fillId="120" borderId="75" xfId="0" applyNumberFormat="1" applyFont="1" applyFill="1" applyBorder="1" applyAlignment="1">
      <alignment horizontal="right" vertical="center"/>
    </xf>
    <xf numFmtId="242" fontId="228" fillId="120" borderId="75" xfId="61062" applyNumberFormat="1" applyFont="1" applyFill="1" applyBorder="1" applyAlignment="1">
      <alignment horizontal="right" vertical="center" wrapText="1"/>
    </xf>
    <xf numFmtId="0" fontId="229" fillId="120" borderId="0" xfId="0" applyFont="1" applyFill="1" applyAlignment="1">
      <alignment horizontal="left" vertical="center" indent="1"/>
    </xf>
    <xf numFmtId="3" fontId="6" fillId="120" borderId="0" xfId="0" applyNumberFormat="1" applyFont="1" applyFill="1" applyAlignment="1">
      <alignment horizontal="right" vertical="center"/>
    </xf>
    <xf numFmtId="0" fontId="6" fillId="120" borderId="0" xfId="0" applyFont="1" applyFill="1" applyAlignment="1">
      <alignment horizontal="right" vertical="center" wrapText="1"/>
    </xf>
    <xf numFmtId="3" fontId="6" fillId="120" borderId="0" xfId="0" applyNumberFormat="1" applyFont="1" applyFill="1" applyAlignment="1">
      <alignment horizontal="right" vertical="center" wrapText="1"/>
    </xf>
    <xf numFmtId="2" fontId="6" fillId="120" borderId="0" xfId="0" applyNumberFormat="1" applyFont="1" applyFill="1"/>
    <xf numFmtId="3" fontId="6" fillId="120" borderId="8" xfId="0" applyNumberFormat="1" applyFont="1" applyFill="1" applyBorder="1" applyAlignment="1">
      <alignment horizontal="right" vertical="center" wrapText="1"/>
    </xf>
    <xf numFmtId="0" fontId="70" fillId="120" borderId="0" xfId="40962" applyFill="1"/>
    <xf numFmtId="0" fontId="6" fillId="120" borderId="74" xfId="0" applyFont="1" applyFill="1" applyBorder="1" applyAlignment="1">
      <alignment horizontal="left" vertical="center" wrapText="1"/>
    </xf>
    <xf numFmtId="0" fontId="6" fillId="120" borderId="74" xfId="0" applyFont="1" applyFill="1" applyBorder="1" applyAlignment="1">
      <alignment horizontal="center" vertical="center" wrapText="1"/>
    </xf>
    <xf numFmtId="3" fontId="6" fillId="120" borderId="74" xfId="0" applyNumberFormat="1" applyFont="1" applyFill="1" applyBorder="1" applyAlignment="1">
      <alignment vertical="center"/>
    </xf>
    <xf numFmtId="3" fontId="228" fillId="120" borderId="75" xfId="0" applyNumberFormat="1" applyFont="1" applyFill="1" applyBorder="1" applyAlignment="1">
      <alignment horizontal="right" vertical="center" wrapText="1"/>
    </xf>
    <xf numFmtId="183" fontId="0" fillId="120" borderId="0" xfId="0" applyNumberFormat="1" applyFill="1"/>
    <xf numFmtId="0" fontId="231" fillId="120" borderId="9" xfId="0" applyFont="1" applyFill="1" applyBorder="1" applyAlignment="1">
      <alignment horizontal="center" vertical="center"/>
    </xf>
    <xf numFmtId="0" fontId="231" fillId="120" borderId="9" xfId="0" applyFont="1" applyFill="1" applyBorder="1" applyAlignment="1">
      <alignment horizontal="center" vertical="center" wrapText="1"/>
    </xf>
    <xf numFmtId="0" fontId="231" fillId="120" borderId="0" xfId="0" applyFont="1" applyFill="1" applyAlignment="1">
      <alignment horizontal="center" vertical="center"/>
    </xf>
    <xf numFmtId="0" fontId="231" fillId="120" borderId="0" xfId="0" applyFont="1" applyFill="1" applyAlignment="1">
      <alignment horizontal="center" vertical="center" wrapText="1"/>
    </xf>
    <xf numFmtId="0" fontId="231" fillId="120" borderId="8" xfId="0" applyFont="1" applyFill="1" applyBorder="1" applyAlignment="1">
      <alignment horizontal="center" vertical="center"/>
    </xf>
    <xf numFmtId="0" fontId="231" fillId="120" borderId="8" xfId="0" applyFont="1" applyFill="1" applyBorder="1" applyAlignment="1">
      <alignment horizontal="center" vertical="center" wrapText="1"/>
    </xf>
    <xf numFmtId="0" fontId="232" fillId="120" borderId="8" xfId="0" applyFont="1" applyFill="1" applyBorder="1" applyAlignment="1">
      <alignment vertical="center" wrapText="1"/>
    </xf>
    <xf numFmtId="3" fontId="232" fillId="120" borderId="8" xfId="0" applyNumberFormat="1" applyFont="1" applyFill="1" applyBorder="1" applyAlignment="1">
      <alignment vertical="center" wrapText="1"/>
    </xf>
    <xf numFmtId="183" fontId="232" fillId="120" borderId="8" xfId="0" applyNumberFormat="1" applyFont="1" applyFill="1" applyBorder="1" applyAlignment="1">
      <alignment horizontal="right" vertical="center" wrapText="1" indent="1"/>
    </xf>
    <xf numFmtId="183" fontId="232" fillId="120" borderId="8" xfId="0" applyNumberFormat="1" applyFont="1" applyFill="1" applyBorder="1" applyAlignment="1">
      <alignment horizontal="right" vertical="center" indent="1"/>
    </xf>
    <xf numFmtId="0" fontId="229" fillId="120" borderId="0" xfId="0" applyFont="1" applyFill="1" applyAlignment="1">
      <alignment vertical="center" wrapText="1"/>
    </xf>
    <xf numFmtId="3" fontId="229" fillId="120" borderId="0" xfId="0" applyNumberFormat="1" applyFont="1" applyFill="1" applyAlignment="1">
      <alignment vertical="center" wrapText="1"/>
    </xf>
    <xf numFmtId="183" fontId="233" fillId="120" borderId="0" xfId="0" applyNumberFormat="1" applyFont="1" applyFill="1" applyAlignment="1">
      <alignment horizontal="right" vertical="center" wrapText="1" indent="1"/>
    </xf>
    <xf numFmtId="183" fontId="229" fillId="120" borderId="0" xfId="0" applyNumberFormat="1" applyFont="1" applyFill="1" applyAlignment="1">
      <alignment horizontal="right" vertical="center" wrapText="1" indent="1"/>
    </xf>
    <xf numFmtId="0" fontId="232" fillId="120" borderId="15" xfId="0" applyFont="1" applyFill="1" applyBorder="1" applyAlignment="1">
      <alignment vertical="center" wrapText="1"/>
    </xf>
    <xf numFmtId="183" fontId="232" fillId="120" borderId="15" xfId="0" applyNumberFormat="1" applyFont="1" applyFill="1" applyBorder="1" applyAlignment="1">
      <alignment horizontal="right" vertical="center" wrapText="1" indent="1"/>
    </xf>
    <xf numFmtId="183" fontId="232" fillId="120" borderId="15" xfId="0" applyNumberFormat="1" applyFont="1" applyFill="1" applyBorder="1" applyAlignment="1">
      <alignment horizontal="right" vertical="center" indent="1"/>
    </xf>
    <xf numFmtId="0" fontId="233" fillId="120" borderId="0" xfId="0" applyFont="1" applyFill="1" applyAlignment="1">
      <alignment vertical="center" wrapText="1"/>
    </xf>
    <xf numFmtId="183" fontId="229" fillId="120" borderId="0" xfId="0" applyNumberFormat="1" applyFont="1" applyFill="1" applyAlignment="1">
      <alignment horizontal="right" vertical="center" indent="1"/>
    </xf>
    <xf numFmtId="0" fontId="232" fillId="120" borderId="15" xfId="0" applyFont="1" applyFill="1" applyBorder="1" applyAlignment="1">
      <alignment vertical="center"/>
    </xf>
    <xf numFmtId="0" fontId="7" fillId="120" borderId="0" xfId="0" applyFont="1" applyFill="1" applyAlignment="1">
      <alignment horizontal="left" vertical="center" indent="1"/>
    </xf>
    <xf numFmtId="183" fontId="232" fillId="120" borderId="8" xfId="0" applyNumberFormat="1" applyFont="1" applyFill="1" applyBorder="1" applyAlignment="1">
      <alignment horizontal="right" vertical="center" wrapText="1"/>
    </xf>
    <xf numFmtId="183" fontId="229" fillId="120" borderId="9" xfId="0" applyNumberFormat="1" applyFont="1" applyFill="1" applyBorder="1" applyAlignment="1">
      <alignment horizontal="right" vertical="center" wrapText="1"/>
    </xf>
    <xf numFmtId="183" fontId="229" fillId="120" borderId="0" xfId="0" applyNumberFormat="1" applyFont="1" applyFill="1" applyAlignment="1">
      <alignment horizontal="right" vertical="center" wrapText="1"/>
    </xf>
    <xf numFmtId="241" fontId="229" fillId="120" borderId="0" xfId="0" applyNumberFormat="1" applyFont="1" applyFill="1" applyAlignment="1">
      <alignment horizontal="right" vertical="center" wrapText="1"/>
    </xf>
    <xf numFmtId="183" fontId="229" fillId="120" borderId="78" xfId="0" applyNumberFormat="1" applyFont="1" applyFill="1" applyBorder="1" applyAlignment="1">
      <alignment horizontal="right" vertical="center" wrapText="1"/>
    </xf>
    <xf numFmtId="183" fontId="232" fillId="120" borderId="15" xfId="0" applyNumberFormat="1" applyFont="1" applyFill="1" applyBorder="1" applyAlignment="1">
      <alignment horizontal="right" vertical="center" wrapText="1"/>
    </xf>
    <xf numFmtId="183" fontId="232" fillId="120" borderId="8" xfId="0" applyNumberFormat="1" applyFont="1" applyFill="1" applyBorder="1" applyAlignment="1">
      <alignment horizontal="right" vertical="center"/>
    </xf>
    <xf numFmtId="0" fontId="232" fillId="120" borderId="8" xfId="0" applyFont="1" applyFill="1" applyBorder="1" applyAlignment="1">
      <alignment horizontal="right" vertical="center"/>
    </xf>
    <xf numFmtId="166" fontId="0" fillId="120" borderId="0" xfId="61062" applyFont="1" applyFill="1"/>
    <xf numFmtId="0" fontId="231" fillId="120" borderId="0" xfId="0" applyFont="1" applyFill="1" applyBorder="1" applyAlignment="1">
      <alignment horizontal="center" vertical="center"/>
    </xf>
    <xf numFmtId="0" fontId="6" fillId="120" borderId="9" xfId="0" applyFont="1" applyFill="1" applyBorder="1" applyAlignment="1">
      <alignment vertical="center" wrapText="1"/>
    </xf>
    <xf numFmtId="3" fontId="234" fillId="120" borderId="0" xfId="0" applyNumberFormat="1" applyFont="1" applyFill="1" applyAlignment="1">
      <alignment horizontal="right" vertical="center" wrapText="1"/>
    </xf>
    <xf numFmtId="0" fontId="228" fillId="120" borderId="78" xfId="0" applyFont="1" applyFill="1" applyBorder="1" applyAlignment="1">
      <alignment vertical="center" wrapText="1"/>
    </xf>
    <xf numFmtId="3" fontId="234" fillId="120" borderId="78" xfId="0" applyNumberFormat="1" applyFont="1" applyFill="1" applyBorder="1" applyAlignment="1">
      <alignment horizontal="right" vertical="center" wrapText="1"/>
    </xf>
    <xf numFmtId="3" fontId="228" fillId="120" borderId="7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54" fillId="0" borderId="0" xfId="0" applyFont="1" applyAlignment="1">
      <alignment horizontal="left" wrapText="1" readingOrder="1"/>
    </xf>
    <xf numFmtId="3" fontId="6" fillId="120" borderId="74" xfId="0" applyNumberFormat="1" applyFont="1" applyFill="1" applyBorder="1" applyAlignment="1">
      <alignment horizontal="right" vertical="center"/>
    </xf>
    <xf numFmtId="3" fontId="6" fillId="120" borderId="75" xfId="0" applyNumberFormat="1" applyFont="1" applyFill="1" applyBorder="1" applyAlignment="1">
      <alignment horizontal="right" vertical="center"/>
    </xf>
    <xf numFmtId="0" fontId="6" fillId="120" borderId="9" xfId="0" applyFont="1" applyFill="1" applyBorder="1" applyAlignment="1">
      <alignment vertical="center" wrapText="1"/>
    </xf>
    <xf numFmtId="0" fontId="6" fillId="120" borderId="8" xfId="0" applyFont="1" applyFill="1" applyBorder="1" applyAlignment="1">
      <alignment vertical="center" wrapText="1"/>
    </xf>
    <xf numFmtId="0" fontId="6" fillId="120" borderId="74" xfId="0" applyFont="1" applyFill="1" applyBorder="1" applyAlignment="1">
      <alignment horizontal="center" vertical="center" wrapText="1"/>
    </xf>
    <xf numFmtId="0" fontId="6" fillId="120" borderId="75" xfId="0" applyFont="1" applyFill="1" applyBorder="1" applyAlignment="1">
      <alignment horizontal="center" vertical="center" wrapText="1"/>
    </xf>
    <xf numFmtId="3" fontId="6" fillId="120" borderId="9" xfId="0" applyNumberFormat="1" applyFont="1" applyFill="1" applyBorder="1" applyAlignment="1">
      <alignment horizontal="right" vertical="center" wrapText="1"/>
    </xf>
    <xf numFmtId="3" fontId="6" fillId="120" borderId="8" xfId="0" applyNumberFormat="1" applyFont="1" applyFill="1" applyBorder="1" applyAlignment="1">
      <alignment horizontal="right" vertical="center" wrapText="1"/>
    </xf>
    <xf numFmtId="3" fontId="6" fillId="120" borderId="0" xfId="0" applyNumberFormat="1" applyFont="1" applyFill="1" applyAlignment="1">
      <alignment horizontal="right" vertical="center" wrapText="1"/>
    </xf>
    <xf numFmtId="242" fontId="6" fillId="120" borderId="9" xfId="61062" applyNumberFormat="1" applyFont="1" applyFill="1" applyBorder="1" applyAlignment="1">
      <alignment horizontal="right" vertical="center" wrapText="1"/>
    </xf>
    <xf numFmtId="242" fontId="6" fillId="120" borderId="8" xfId="61062" applyNumberFormat="1" applyFont="1" applyFill="1" applyBorder="1" applyAlignment="1">
      <alignment horizontal="right" vertical="center" wrapText="1"/>
    </xf>
    <xf numFmtId="0" fontId="231" fillId="120" borderId="0" xfId="0" applyFont="1" applyFill="1" applyAlignment="1">
      <alignment horizontal="center" vertical="center" wrapText="1"/>
    </xf>
    <xf numFmtId="0" fontId="0" fillId="120" borderId="0" xfId="0" applyFill="1" applyAlignment="1">
      <alignment horizontal="center" vertical="center" wrapText="1"/>
    </xf>
    <xf numFmtId="0" fontId="231" fillId="120" borderId="9" xfId="0" applyFont="1" applyFill="1" applyBorder="1" applyAlignment="1">
      <alignment horizontal="center" vertical="center" wrapText="1"/>
    </xf>
    <xf numFmtId="0" fontId="231" fillId="120" borderId="8" xfId="0" applyFont="1" applyFill="1" applyBorder="1" applyAlignment="1">
      <alignment horizontal="center" vertical="center" wrapText="1"/>
    </xf>
    <xf numFmtId="0" fontId="231" fillId="120" borderId="9" xfId="0" applyFont="1" applyFill="1" applyBorder="1" applyAlignment="1">
      <alignment horizontal="center" vertical="center"/>
    </xf>
    <xf numFmtId="0" fontId="0" fillId="120" borderId="9" xfId="0" applyFill="1" applyBorder="1" applyAlignment="1">
      <alignment horizontal="center" vertical="center"/>
    </xf>
    <xf numFmtId="0" fontId="2" fillId="120" borderId="0" xfId="0" applyFont="1" applyFill="1" applyAlignment="1">
      <alignment horizontal="center" vertical="center" wrapText="1"/>
    </xf>
    <xf numFmtId="0" fontId="228" fillId="120" borderId="76" xfId="0" applyFont="1" applyFill="1" applyBorder="1" applyAlignment="1">
      <alignment vertical="center" wrapText="1"/>
    </xf>
    <xf numFmtId="0" fontId="6" fillId="120" borderId="0" xfId="0" applyFont="1" applyFill="1" applyAlignment="1">
      <alignment vertical="center" wrapText="1"/>
    </xf>
    <xf numFmtId="0" fontId="2" fillId="120" borderId="9" xfId="0" applyFont="1" applyFill="1" applyBorder="1" applyAlignment="1">
      <alignment horizontal="center" vertical="center"/>
    </xf>
    <xf numFmtId="0" fontId="2" fillId="120" borderId="0" xfId="0" applyFont="1" applyFill="1" applyAlignment="1">
      <alignment horizontal="center" vertical="center"/>
    </xf>
    <xf numFmtId="0" fontId="2" fillId="120" borderId="8" xfId="0" applyFont="1" applyFill="1" applyBorder="1" applyAlignment="1">
      <alignment horizontal="center" vertical="center"/>
    </xf>
    <xf numFmtId="0" fontId="2" fillId="120" borderId="9" xfId="0" applyFont="1" applyFill="1" applyBorder="1" applyAlignment="1">
      <alignment horizontal="center" vertical="center" wrapText="1"/>
    </xf>
    <xf numFmtId="0" fontId="6" fillId="120" borderId="9" xfId="0" applyFont="1" applyFill="1" applyBorder="1" applyAlignment="1">
      <alignment horizontal="center" vertical="center" wrapText="1"/>
    </xf>
    <xf numFmtId="0" fontId="6" fillId="120" borderId="8" xfId="0" applyFont="1" applyFill="1" applyBorder="1" applyAlignment="1">
      <alignment horizontal="center" vertical="center" wrapText="1"/>
    </xf>
    <xf numFmtId="0" fontId="229" fillId="120" borderId="9" xfId="0" applyFont="1" applyFill="1" applyBorder="1" applyAlignment="1">
      <alignment horizontal="center" vertical="center" wrapText="1"/>
    </xf>
    <xf numFmtId="0" fontId="229" fillId="120" borderId="0" xfId="0" applyFont="1" applyFill="1" applyAlignment="1">
      <alignment horizontal="center" vertical="center" wrapText="1"/>
    </xf>
    <xf numFmtId="0" fontId="231" fillId="0" borderId="9" xfId="0" applyFont="1" applyFill="1" applyBorder="1" applyAlignment="1">
      <alignment horizontal="center" vertical="center"/>
    </xf>
    <xf numFmtId="0" fontId="231" fillId="0" borderId="0" xfId="0" applyFont="1" applyFill="1" applyAlignment="1">
      <alignment horizontal="center" vertical="center"/>
    </xf>
    <xf numFmtId="0" fontId="231" fillId="0" borderId="8" xfId="0" applyFont="1" applyFill="1" applyBorder="1" applyAlignment="1">
      <alignment horizontal="center" vertical="center"/>
    </xf>
    <xf numFmtId="0" fontId="231" fillId="0" borderId="9" xfId="0" applyFont="1" applyFill="1" applyBorder="1" applyAlignment="1">
      <alignment horizontal="center" vertical="center" wrapText="1"/>
    </xf>
    <xf numFmtId="0" fontId="23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31" fillId="0" borderId="8" xfId="0" applyFont="1" applyFill="1" applyBorder="1" applyAlignment="1">
      <alignment horizontal="center" vertical="center" wrapText="1"/>
    </xf>
    <xf numFmtId="0" fontId="229" fillId="0" borderId="9" xfId="0" applyFont="1" applyFill="1" applyBorder="1" applyAlignment="1">
      <alignment horizontal="center" vertical="center" wrapText="1"/>
    </xf>
    <xf numFmtId="0" fontId="229" fillId="0" borderId="0" xfId="0" applyFont="1" applyFill="1" applyAlignment="1">
      <alignment horizontal="center" vertical="center" wrapText="1"/>
    </xf>
    <xf numFmtId="242" fontId="230" fillId="119" borderId="74" xfId="61062" applyNumberFormat="1" applyFont="1" applyFill="1" applyBorder="1" applyAlignment="1">
      <alignment horizontal="right" vertical="center" wrapText="1"/>
    </xf>
    <xf numFmtId="242" fontId="230" fillId="119" borderId="8" xfId="61062" applyNumberFormat="1" applyFont="1" applyFill="1" applyBorder="1" applyAlignment="1">
      <alignment horizontal="right" vertical="center" wrapText="1"/>
    </xf>
    <xf numFmtId="242" fontId="230" fillId="0" borderId="74" xfId="61062" applyNumberFormat="1" applyFont="1" applyFill="1" applyBorder="1" applyAlignment="1">
      <alignment horizontal="right" vertical="center" wrapText="1"/>
    </xf>
    <xf numFmtId="242" fontId="230" fillId="0" borderId="8" xfId="61062" applyNumberFormat="1" applyFont="1" applyFill="1" applyBorder="1" applyAlignment="1">
      <alignment horizontal="right" vertical="center" wrapText="1"/>
    </xf>
    <xf numFmtId="3" fontId="230" fillId="0" borderId="74" xfId="0" applyNumberFormat="1" applyFont="1" applyFill="1" applyBorder="1" applyAlignment="1">
      <alignment horizontal="right" vertical="center" wrapText="1"/>
    </xf>
    <xf numFmtId="3" fontId="230" fillId="0" borderId="8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42" fontId="6" fillId="0" borderId="9" xfId="61062" applyNumberFormat="1" applyFont="1" applyFill="1" applyBorder="1" applyAlignment="1">
      <alignment horizontal="right" vertical="center" wrapText="1"/>
    </xf>
    <xf numFmtId="242" fontId="6" fillId="0" borderId="8" xfId="61062" applyNumberFormat="1" applyFont="1" applyFill="1" applyBorder="1" applyAlignment="1">
      <alignment horizontal="right" vertical="center" wrapText="1"/>
    </xf>
    <xf numFmtId="3" fontId="6" fillId="0" borderId="75" xfId="0" applyNumberFormat="1" applyFont="1" applyFill="1" applyBorder="1" applyAlignment="1">
      <alignment horizontal="right" vertical="center" wrapText="1"/>
    </xf>
    <xf numFmtId="242" fontId="6" fillId="0" borderId="75" xfId="61062" applyNumberFormat="1" applyFont="1" applyFill="1" applyBorder="1" applyAlignment="1">
      <alignment horizontal="right" vertical="center" wrapText="1"/>
    </xf>
    <xf numFmtId="242" fontId="230" fillId="0" borderId="9" xfId="61062" applyNumberFormat="1" applyFont="1" applyFill="1" applyBorder="1" applyAlignment="1">
      <alignment horizontal="right" vertical="center" wrapText="1"/>
    </xf>
    <xf numFmtId="3" fontId="6" fillId="119" borderId="9" xfId="0" applyNumberFormat="1" applyFont="1" applyFill="1" applyBorder="1" applyAlignment="1">
      <alignment horizontal="right" vertical="center" wrapText="1"/>
    </xf>
    <xf numFmtId="3" fontId="6" fillId="119" borderId="8" xfId="0" applyNumberFormat="1" applyFont="1" applyFill="1" applyBorder="1" applyAlignment="1">
      <alignment horizontal="right" vertical="center" wrapText="1"/>
    </xf>
    <xf numFmtId="3" fontId="230" fillId="119" borderId="9" xfId="0" applyNumberFormat="1" applyFont="1" applyFill="1" applyBorder="1" applyAlignment="1">
      <alignment horizontal="right" vertical="center" wrapText="1"/>
    </xf>
    <xf numFmtId="3" fontId="230" fillId="119" borderId="8" xfId="0" applyNumberFormat="1" applyFont="1" applyFill="1" applyBorder="1" applyAlignment="1">
      <alignment horizontal="right" vertical="center" wrapText="1"/>
    </xf>
    <xf numFmtId="242" fontId="230" fillId="0" borderId="0" xfId="61062" applyNumberFormat="1" applyFont="1" applyFill="1" applyBorder="1" applyAlignment="1">
      <alignment horizontal="right" vertical="center" wrapText="1"/>
    </xf>
    <xf numFmtId="242" fontId="230" fillId="119" borderId="9" xfId="61062" applyNumberFormat="1" applyFont="1" applyFill="1" applyBorder="1" applyAlignment="1">
      <alignment horizontal="right" vertical="center" wrapText="1"/>
    </xf>
    <xf numFmtId="242" fontId="230" fillId="119" borderId="0" xfId="61062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3" fontId="6" fillId="119" borderId="0" xfId="0" applyNumberFormat="1" applyFont="1" applyFill="1" applyAlignment="1">
      <alignment horizontal="right" vertical="center" wrapText="1"/>
    </xf>
    <xf numFmtId="3" fontId="230" fillId="119" borderId="0" xfId="0" applyNumberFormat="1" applyFont="1" applyFill="1" applyAlignment="1">
      <alignment horizontal="right" vertical="center" wrapText="1"/>
    </xf>
    <xf numFmtId="3" fontId="230" fillId="0" borderId="9" xfId="0" applyNumberFormat="1" applyFont="1" applyFill="1" applyBorder="1" applyAlignment="1">
      <alignment horizontal="right" vertical="center" wrapText="1"/>
    </xf>
    <xf numFmtId="3" fontId="230" fillId="0" borderId="0" xfId="0" applyNumberFormat="1" applyFont="1" applyFill="1" applyBorder="1" applyAlignment="1">
      <alignment horizontal="right" vertical="center" wrapText="1"/>
    </xf>
    <xf numFmtId="242" fontId="6" fillId="0" borderId="74" xfId="61062" applyNumberFormat="1" applyFont="1" applyFill="1" applyBorder="1" applyAlignment="1">
      <alignment horizontal="right" vertical="center" wrapText="1"/>
    </xf>
    <xf numFmtId="3" fontId="6" fillId="0" borderId="74" xfId="0" applyNumberFormat="1" applyFont="1" applyFill="1" applyBorder="1" applyAlignment="1">
      <alignment horizontal="right" vertical="center" wrapText="1"/>
    </xf>
    <xf numFmtId="1" fontId="6" fillId="0" borderId="74" xfId="0" applyNumberFormat="1" applyFont="1" applyFill="1" applyBorder="1" applyAlignment="1">
      <alignment horizontal="right" vertical="center" wrapText="1"/>
    </xf>
    <xf numFmtId="1" fontId="6" fillId="0" borderId="75" xfId="0" applyNumberFormat="1" applyFont="1" applyFill="1" applyBorder="1" applyAlignment="1">
      <alignment horizontal="right" vertical="center" wrapText="1"/>
    </xf>
    <xf numFmtId="242" fontId="230" fillId="0" borderId="0" xfId="61062" applyNumberFormat="1" applyFont="1" applyFill="1" applyAlignment="1">
      <alignment horizontal="right" vertical="center" wrapText="1"/>
    </xf>
    <xf numFmtId="242" fontId="230" fillId="0" borderId="75" xfId="61062" applyNumberFormat="1" applyFont="1" applyFill="1" applyBorder="1" applyAlignment="1">
      <alignment horizontal="right" vertical="center" wrapText="1"/>
    </xf>
    <xf numFmtId="3" fontId="6" fillId="119" borderId="74" xfId="0" applyNumberFormat="1" applyFont="1" applyFill="1" applyBorder="1" applyAlignment="1">
      <alignment horizontal="right" vertical="center"/>
    </xf>
    <xf numFmtId="3" fontId="6" fillId="119" borderId="75" xfId="0" applyNumberFormat="1" applyFont="1" applyFill="1" applyBorder="1" applyAlignment="1">
      <alignment horizontal="right" vertical="center"/>
    </xf>
    <xf numFmtId="3" fontId="6" fillId="119" borderId="75" xfId="0" applyNumberFormat="1" applyFont="1" applyFill="1" applyBorder="1" applyAlignment="1">
      <alignment horizontal="right" vertical="center" wrapText="1"/>
    </xf>
    <xf numFmtId="0" fontId="228" fillId="0" borderId="7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3" fontId="230" fillId="119" borderId="74" xfId="0" applyNumberFormat="1" applyFont="1" applyFill="1" applyBorder="1" applyAlignment="1">
      <alignment horizontal="right" vertical="center" wrapText="1"/>
    </xf>
    <xf numFmtId="242" fontId="230" fillId="119" borderId="75" xfId="61062" applyNumberFormat="1" applyFont="1" applyFill="1" applyBorder="1" applyAlignment="1">
      <alignment horizontal="right" vertical="center" wrapText="1"/>
    </xf>
    <xf numFmtId="3" fontId="230" fillId="119" borderId="75" xfId="0" applyNumberFormat="1" applyFont="1" applyFill="1" applyBorder="1" applyAlignment="1">
      <alignment horizontal="right" vertical="center" wrapText="1"/>
    </xf>
    <xf numFmtId="3" fontId="230" fillId="0" borderId="75" xfId="0" applyNumberFormat="1" applyFont="1" applyFill="1" applyBorder="1" applyAlignment="1">
      <alignment horizontal="right" vertical="center" wrapText="1"/>
    </xf>
    <xf numFmtId="3" fontId="230" fillId="119" borderId="74" xfId="0" applyNumberFormat="1" applyFont="1" applyFill="1" applyBorder="1" applyAlignment="1">
      <alignment horizontal="right" vertical="center"/>
    </xf>
    <xf numFmtId="3" fontId="230" fillId="119" borderId="8" xfId="0" applyNumberFormat="1" applyFont="1" applyFill="1" applyBorder="1" applyAlignment="1">
      <alignment horizontal="right" vertical="center"/>
    </xf>
    <xf numFmtId="3" fontId="6" fillId="119" borderId="8" xfId="0" applyNumberFormat="1" applyFont="1" applyFill="1" applyBorder="1" applyAlignment="1">
      <alignment horizontal="right" vertical="center"/>
    </xf>
    <xf numFmtId="245" fontId="0" fillId="0" borderId="0" xfId="0" applyNumberFormat="1"/>
  </cellXfs>
  <cellStyles count="61072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44" xfId="61071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Dziesiętny 9 6" xfId="61070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198" xfId="61068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1 2" xfId="61069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106"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theme="9"/>
      </font>
    </dxf>
    <dxf>
      <font>
        <color theme="3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092D74"/>
      <color rgb="FFE7E700"/>
      <color rgb="FFEF7F00"/>
      <color rgb="FFFF0000"/>
      <color rgb="FFE7E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tryna.gkpge.pl/pge/SG/Shared%20Documents/Dane%20zbiorcze/CH_PGE%20S.A._dane%20zbiorcze_IIq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  <sheetName val="Udziały"/>
      <sheetName val="SF-A-031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>
        <row r="2">
          <cell r="A2" t="str">
            <v>PGE Polska Grupa Energetyczna SA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finansowe"/>
      <sheetName val="Instrukcja"/>
      <sheetName val="Tabele Fin GK prez"/>
      <sheetName val="Wsad Fin GK"/>
      <sheetName val="zdarzenia jednorazowe_segmenty"/>
      <sheetName val="Arkusz1 (2)"/>
      <sheetName val="Tabele prez 2"/>
      <sheetName val="EK"/>
      <sheetName val="EC"/>
      <sheetName val="GK"/>
      <sheetName val="BE"/>
    </sheetNames>
    <sheetDataSet>
      <sheetData sheetId="0"/>
      <sheetData sheetId="1"/>
      <sheetData sheetId="2">
        <row r="5">
          <cell r="D5">
            <v>14453</v>
          </cell>
          <cell r="E5">
            <v>22352</v>
          </cell>
        </row>
        <row r="7">
          <cell r="D7">
            <v>2604</v>
          </cell>
          <cell r="E7">
            <v>2445</v>
          </cell>
        </row>
        <row r="8">
          <cell r="D8">
            <v>2305</v>
          </cell>
          <cell r="E8">
            <v>2859</v>
          </cell>
        </row>
        <row r="9">
          <cell r="D9">
            <v>1451</v>
          </cell>
          <cell r="E9">
            <v>1206</v>
          </cell>
        </row>
        <row r="10">
          <cell r="D10">
            <v>1208</v>
          </cell>
          <cell r="E10">
            <v>1675</v>
          </cell>
        </row>
        <row r="11">
          <cell r="D11">
            <v>1125</v>
          </cell>
          <cell r="E11">
            <v>352</v>
          </cell>
        </row>
        <row r="12">
          <cell r="D12">
            <v>1171</v>
          </cell>
          <cell r="E12">
            <v>397</v>
          </cell>
        </row>
        <row r="13">
          <cell r="D13">
            <v>2579</v>
          </cell>
          <cell r="E13">
            <v>2396</v>
          </cell>
        </row>
        <row r="14">
          <cell r="D14">
            <v>8444</v>
          </cell>
          <cell r="E14">
            <v>7167</v>
          </cell>
        </row>
        <row r="15">
          <cell r="D15">
            <v>-2562</v>
          </cell>
          <cell r="E15">
            <v>-3846</v>
          </cell>
        </row>
        <row r="16">
          <cell r="D16">
            <v>-6555</v>
          </cell>
          <cell r="E16">
            <v>-1714</v>
          </cell>
        </row>
        <row r="19">
          <cell r="D19">
            <v>4388</v>
          </cell>
          <cell r="E19">
            <v>9705</v>
          </cell>
        </row>
        <row r="20">
          <cell r="D20">
            <v>9990</v>
          </cell>
          <cell r="E20">
            <v>7627</v>
          </cell>
        </row>
        <row r="21">
          <cell r="D21">
            <v>20126</v>
          </cell>
          <cell r="E21">
            <v>19250</v>
          </cell>
        </row>
        <row r="22">
          <cell r="D22">
            <v>1.074697047429608</v>
          </cell>
          <cell r="E22">
            <v>0.93724341045687254</v>
          </cell>
        </row>
        <row r="23">
          <cell r="D23">
            <v>1.0680330739077881</v>
          </cell>
          <cell r="E23">
            <v>0.83690789352600137</v>
          </cell>
        </row>
        <row r="47">
          <cell r="D47">
            <v>357</v>
          </cell>
          <cell r="E47">
            <v>272</v>
          </cell>
        </row>
        <row r="48">
          <cell r="D48">
            <v>75</v>
          </cell>
          <cell r="E48">
            <v>43</v>
          </cell>
        </row>
        <row r="49">
          <cell r="D49">
            <v>613</v>
          </cell>
          <cell r="E49">
            <v>198</v>
          </cell>
        </row>
        <row r="50">
          <cell r="D50">
            <v>221</v>
          </cell>
          <cell r="E50">
            <v>233</v>
          </cell>
        </row>
        <row r="51">
          <cell r="D51">
            <v>330</v>
          </cell>
          <cell r="E51">
            <v>352</v>
          </cell>
        </row>
        <row r="52">
          <cell r="D52">
            <v>996</v>
          </cell>
          <cell r="E52">
            <v>1034</v>
          </cell>
        </row>
        <row r="53">
          <cell r="D53">
            <v>395</v>
          </cell>
          <cell r="E53">
            <v>408</v>
          </cell>
        </row>
        <row r="54">
          <cell r="D54">
            <v>264</v>
          </cell>
          <cell r="E54">
            <v>437</v>
          </cell>
        </row>
        <row r="55">
          <cell r="D55">
            <v>122</v>
          </cell>
          <cell r="E55">
            <v>351</v>
          </cell>
        </row>
        <row r="56">
          <cell r="D56">
            <v>35</v>
          </cell>
          <cell r="E56">
            <v>24</v>
          </cell>
        </row>
        <row r="58">
          <cell r="D58">
            <v>2579</v>
          </cell>
          <cell r="E58">
            <v>2396</v>
          </cell>
        </row>
        <row r="63">
          <cell r="D63">
            <v>8444</v>
          </cell>
          <cell r="E63">
            <v>7167</v>
          </cell>
        </row>
        <row r="64">
          <cell r="D64">
            <v>-2562</v>
          </cell>
          <cell r="E64">
            <v>-3846</v>
          </cell>
        </row>
        <row r="65">
          <cell r="D65">
            <v>-6555</v>
          </cell>
          <cell r="E65">
            <v>-1714</v>
          </cell>
        </row>
        <row r="66">
          <cell r="D66">
            <v>-673</v>
          </cell>
          <cell r="E66">
            <v>1607</v>
          </cell>
        </row>
        <row r="70">
          <cell r="D70">
            <v>3650</v>
          </cell>
          <cell r="E70">
            <v>4323</v>
          </cell>
        </row>
        <row r="71">
          <cell r="D71">
            <v>0</v>
          </cell>
          <cell r="E71">
            <v>0</v>
          </cell>
        </row>
        <row r="72">
          <cell r="D72">
            <v>-307</v>
          </cell>
          <cell r="E72">
            <v>-296</v>
          </cell>
        </row>
        <row r="73">
          <cell r="D73">
            <v>3343</v>
          </cell>
          <cell r="E73">
            <v>4027</v>
          </cell>
        </row>
        <row r="74">
          <cell r="D74">
            <v>-3173</v>
          </cell>
          <cell r="E74">
            <v>-9352.1358363100007</v>
          </cell>
        </row>
        <row r="75">
          <cell r="D75">
            <v>-10160</v>
          </cell>
          <cell r="E75">
            <v>-10361</v>
          </cell>
        </row>
        <row r="76">
          <cell r="D76">
            <v>-13333</v>
          </cell>
          <cell r="E76">
            <v>-19713.135836310001</v>
          </cell>
        </row>
        <row r="77">
          <cell r="D77">
            <v>-9990</v>
          </cell>
          <cell r="E77">
            <v>-15686.135836310001</v>
          </cell>
        </row>
        <row r="78">
          <cell r="D78">
            <v>-20126</v>
          </cell>
          <cell r="E78">
            <v>-21227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49"/>
  <sheetViews>
    <sheetView zoomScale="116" zoomScaleNormal="116" zoomScaleSheetLayoutView="70" workbookViewId="0">
      <pane ySplit="1" topLeftCell="A80" activePane="bottomLeft" state="frozen"/>
      <selection activeCell="J130" sqref="J130:J147"/>
      <selection pane="bottomLeft" activeCell="B87" sqref="B87"/>
    </sheetView>
  </sheetViews>
  <sheetFormatPr defaultColWidth="8.796875" defaultRowHeight="15" outlineLevelCol="1"/>
  <cols>
    <col min="1" max="1" width="51.3984375" style="10" customWidth="1"/>
    <col min="2" max="2" width="21.5" style="9" customWidth="1"/>
    <col min="3" max="4" width="17.5" style="9" customWidth="1"/>
    <col min="5" max="5" width="29.5" style="12" customWidth="1"/>
    <col min="6" max="6" width="17" style="12" customWidth="1"/>
    <col min="7" max="7" width="15.5" style="12" customWidth="1"/>
    <col min="8" max="13" width="15" style="12" customWidth="1"/>
    <col min="14" max="24" width="10.5" style="12" customWidth="1"/>
    <col min="25" max="25" width="56.5" style="14" customWidth="1" outlineLevel="1"/>
    <col min="26" max="26" width="45.5" style="14" customWidth="1" outlineLevel="1"/>
    <col min="27" max="27" width="20.5" style="15" customWidth="1" outlineLevel="1"/>
    <col min="28" max="28" width="17.5" style="15" customWidth="1" outlineLevel="1"/>
    <col min="29" max="29" width="15.5" style="15" customWidth="1" outlineLevel="1"/>
    <col min="30" max="32" width="15.5" style="16" customWidth="1" outlineLevel="1"/>
    <col min="33" max="33" width="8.5" style="16" customWidth="1"/>
    <col min="34" max="16384" width="8.796875" style="209"/>
  </cols>
  <sheetData>
    <row r="1" spans="1:38" s="4" customFormat="1" ht="21" customHeight="1">
      <c r="A1" s="1" t="s">
        <v>454</v>
      </c>
      <c r="B1" s="2" t="s">
        <v>0</v>
      </c>
      <c r="C1" s="3"/>
      <c r="D1" s="3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22"/>
      <c r="W1" s="22"/>
      <c r="X1" s="22"/>
      <c r="Y1" s="25" t="s">
        <v>0</v>
      </c>
      <c r="Z1" s="25" t="s">
        <v>1</v>
      </c>
      <c r="AA1" s="92"/>
      <c r="AB1" s="92"/>
      <c r="AC1" s="92"/>
      <c r="AD1" s="93"/>
      <c r="AE1" s="31"/>
      <c r="AF1" s="31"/>
      <c r="AG1" s="17"/>
      <c r="AH1" s="17"/>
      <c r="AI1" s="17"/>
      <c r="AJ1" s="17"/>
      <c r="AK1" s="17"/>
      <c r="AL1" s="17"/>
    </row>
    <row r="2" spans="1:38" s="8" customFormat="1" ht="20.100000000000001" customHeight="1">
      <c r="A2" s="5" t="str">
        <f t="shared" ref="A2:A7" si="0">IF(B$1="SWITCH TO ENGLISH",Y2,Z2)</f>
        <v>Kluczowe dane finansowe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6"/>
      <c r="W2" s="26"/>
      <c r="X2" s="21"/>
      <c r="Y2" s="32" t="s">
        <v>2</v>
      </c>
      <c r="Z2" s="32" t="s">
        <v>3</v>
      </c>
      <c r="AA2" s="94" t="s">
        <v>462</v>
      </c>
      <c r="AB2" s="94" t="s">
        <v>463</v>
      </c>
      <c r="AC2" s="94" t="s">
        <v>4</v>
      </c>
      <c r="AD2" s="94" t="s">
        <v>5</v>
      </c>
      <c r="AE2" s="94" t="s">
        <v>6</v>
      </c>
      <c r="AF2" s="94" t="s">
        <v>4</v>
      </c>
      <c r="AG2" s="18"/>
      <c r="AH2" s="18"/>
      <c r="AI2" s="18"/>
      <c r="AJ2" s="18"/>
      <c r="AK2" s="18"/>
      <c r="AL2" s="18"/>
    </row>
    <row r="3" spans="1:38" s="8" customFormat="1" ht="20.100000000000001" customHeight="1" thickBot="1">
      <c r="A3" s="95" t="str">
        <f t="shared" si="0"/>
        <v>Dane skonsolidowane</v>
      </c>
      <c r="B3" s="6"/>
      <c r="C3" s="6"/>
      <c r="D3" s="6"/>
      <c r="E3" s="6"/>
      <c r="F3" s="6"/>
      <c r="N3" s="6"/>
      <c r="O3" s="6"/>
      <c r="P3" s="6"/>
      <c r="Q3" s="6"/>
      <c r="R3" s="6"/>
      <c r="S3" s="6"/>
      <c r="T3" s="6"/>
      <c r="U3" s="6"/>
      <c r="V3" s="21"/>
      <c r="W3" s="21"/>
      <c r="X3" s="21"/>
      <c r="Y3" s="96" t="s">
        <v>7</v>
      </c>
      <c r="Z3" s="96" t="s">
        <v>8</v>
      </c>
      <c r="AA3" s="94" t="s">
        <v>9</v>
      </c>
      <c r="AB3" s="94" t="s">
        <v>10</v>
      </c>
      <c r="AC3" s="94" t="s">
        <v>11</v>
      </c>
      <c r="AD3" s="94" t="s">
        <v>5</v>
      </c>
      <c r="AE3" s="94" t="s">
        <v>6</v>
      </c>
      <c r="AF3" s="94" t="s">
        <v>11</v>
      </c>
      <c r="AG3" s="18"/>
      <c r="AH3" s="18"/>
      <c r="AI3" s="18"/>
      <c r="AJ3" s="18"/>
      <c r="AK3" s="18"/>
      <c r="AL3" s="18"/>
    </row>
    <row r="4" spans="1:38" s="99" customFormat="1" ht="20.100000000000001" customHeight="1" thickTop="1">
      <c r="A4" s="223" t="str">
        <f t="shared" si="0"/>
        <v>[MSR, mln PLN]</v>
      </c>
      <c r="B4" s="224" t="str">
        <f>IF($B$1="SWITCH TO ENGLISH",AA2,AA3)</f>
        <v>II kw. 2024</v>
      </c>
      <c r="C4" s="224" t="str">
        <f>IF($B$1="SWITCH TO ENGLISH",AB2,AB3)</f>
        <v>II kw. 2023</v>
      </c>
      <c r="D4" s="224" t="str">
        <f>IF($B$1="SWITCH TO ENGLISH",AC2,AC3)</f>
        <v>r/r</v>
      </c>
      <c r="E4" s="9"/>
      <c r="F4" s="9"/>
      <c r="G4" s="9"/>
      <c r="H4" s="97"/>
      <c r="I4" s="97"/>
      <c r="J4" s="97"/>
      <c r="K4" s="97"/>
      <c r="L4" s="97"/>
      <c r="M4" s="97"/>
      <c r="N4" s="9"/>
      <c r="O4" s="9"/>
      <c r="P4" s="9"/>
      <c r="Q4" s="9"/>
      <c r="R4" s="9"/>
      <c r="S4" s="9"/>
      <c r="T4" s="9"/>
      <c r="U4" s="9"/>
      <c r="V4" s="20"/>
      <c r="W4" s="20"/>
      <c r="X4" s="20"/>
      <c r="Y4" s="98" t="s">
        <v>12</v>
      </c>
      <c r="Z4" s="98" t="s">
        <v>13</v>
      </c>
      <c r="AA4" s="94"/>
      <c r="AB4" s="94"/>
      <c r="AC4" s="94"/>
      <c r="AD4" s="19"/>
      <c r="AE4" s="19"/>
      <c r="AF4" s="19"/>
      <c r="AG4" s="19"/>
      <c r="AH4" s="19"/>
      <c r="AI4" s="19"/>
      <c r="AJ4" s="19"/>
      <c r="AK4" s="19"/>
      <c r="AL4" s="19"/>
    </row>
    <row r="5" spans="1:38" s="9" customFormat="1" ht="20.100000000000001" customHeight="1">
      <c r="A5" s="225" t="str">
        <f t="shared" si="0"/>
        <v>Przychody ze sprzedaży</v>
      </c>
      <c r="B5" s="226">
        <f>'[61]Tabele Fin GK prez'!$D$5</f>
        <v>14453</v>
      </c>
      <c r="C5" s="226">
        <f>'[61]Tabele Fin GK prez'!$E$5</f>
        <v>22352</v>
      </c>
      <c r="D5" s="227">
        <f t="shared" ref="D5:D19" si="1">IF(OR(AND(B5&gt;0,C5&gt;0),AND(B5&lt;0,C5&lt;0)),((B5)/(C5)-1),IF(B5*C5=0,"-",IF(B5/C5&lt;0,"-","Uwaga!")))</f>
        <v>-0.35339119541875452</v>
      </c>
      <c r="E5" s="13"/>
      <c r="F5" s="13"/>
      <c r="G5" s="13"/>
      <c r="H5" s="13"/>
      <c r="I5" s="100"/>
      <c r="J5" s="101"/>
      <c r="K5" s="100"/>
      <c r="L5" s="100"/>
      <c r="M5" s="101"/>
      <c r="V5" s="20"/>
      <c r="W5" s="20"/>
      <c r="X5" s="20"/>
      <c r="Y5" s="102" t="s">
        <v>14</v>
      </c>
      <c r="Z5" s="102" t="s">
        <v>15</v>
      </c>
      <c r="AA5" s="94"/>
      <c r="AB5" s="94"/>
      <c r="AC5" s="94"/>
      <c r="AD5" s="19"/>
      <c r="AE5" s="19"/>
      <c r="AF5" s="20"/>
      <c r="AG5" s="20"/>
      <c r="AH5" s="20"/>
      <c r="AI5" s="20"/>
      <c r="AJ5" s="20"/>
      <c r="AK5" s="20"/>
      <c r="AL5" s="20"/>
    </row>
    <row r="6" spans="1:38" s="99" customFormat="1" ht="20.100000000000001" customHeight="1">
      <c r="A6" s="225" t="str">
        <f t="shared" si="0"/>
        <v>EBITDA raportowana</v>
      </c>
      <c r="B6" s="226">
        <f>'[61]Tabele Fin GK prez'!$D$7</f>
        <v>2604</v>
      </c>
      <c r="C6" s="226">
        <f>'[61]Tabele Fin GK prez'!$E$7</f>
        <v>2445</v>
      </c>
      <c r="D6" s="227">
        <f t="shared" si="1"/>
        <v>6.5030674846625836E-2</v>
      </c>
      <c r="E6" s="13"/>
      <c r="F6" s="13"/>
      <c r="G6" s="13"/>
      <c r="H6" s="13"/>
      <c r="I6" s="100"/>
      <c r="J6" s="101"/>
      <c r="K6" s="100"/>
      <c r="L6" s="100"/>
      <c r="M6" s="101"/>
      <c r="N6" s="9"/>
      <c r="O6" s="9"/>
      <c r="P6" s="9"/>
      <c r="Q6" s="9"/>
      <c r="R6" s="9"/>
      <c r="S6" s="9"/>
      <c r="T6" s="9"/>
      <c r="U6" s="9"/>
      <c r="V6" s="20"/>
      <c r="W6" s="20"/>
      <c r="X6" s="20"/>
      <c r="Y6" s="102" t="s">
        <v>16</v>
      </c>
      <c r="Z6" s="102" t="s">
        <v>17</v>
      </c>
      <c r="AA6" s="20"/>
      <c r="AB6" s="20"/>
      <c r="AC6" s="20"/>
      <c r="AD6" s="19"/>
      <c r="AE6" s="19"/>
      <c r="AF6" s="19"/>
      <c r="AG6" s="19"/>
      <c r="AH6" s="19"/>
      <c r="AI6" s="19"/>
      <c r="AJ6" s="19"/>
      <c r="AK6" s="19"/>
      <c r="AL6" s="19"/>
    </row>
    <row r="7" spans="1:38" s="99" customFormat="1" ht="20.100000000000001" customHeight="1">
      <c r="A7" s="225" t="str">
        <f t="shared" si="0"/>
        <v>EBITDA powtarzalna</v>
      </c>
      <c r="B7" s="226">
        <f>'[61]Tabele Fin GK prez'!$D$8</f>
        <v>2305</v>
      </c>
      <c r="C7" s="226">
        <f>'[61]Tabele Fin GK prez'!$E$8</f>
        <v>2859</v>
      </c>
      <c r="D7" s="227">
        <f t="shared" si="1"/>
        <v>-0.19377404686953481</v>
      </c>
      <c r="E7" s="13"/>
      <c r="F7" s="13"/>
      <c r="G7" s="13"/>
      <c r="H7" s="13"/>
      <c r="I7" s="100"/>
      <c r="J7" s="101"/>
      <c r="K7" s="100"/>
      <c r="L7" s="100"/>
      <c r="M7" s="101"/>
      <c r="N7" s="9"/>
      <c r="O7" s="9"/>
      <c r="P7" s="9"/>
      <c r="Q7" s="9"/>
      <c r="R7" s="9"/>
      <c r="S7" s="9"/>
      <c r="T7" s="9"/>
      <c r="U7" s="9"/>
      <c r="V7" s="20"/>
      <c r="W7" s="20"/>
      <c r="X7" s="20"/>
      <c r="Y7" s="102" t="s">
        <v>18</v>
      </c>
      <c r="Z7" s="102" t="s">
        <v>19</v>
      </c>
      <c r="AA7" s="20"/>
      <c r="AB7" s="20"/>
      <c r="AC7" s="20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99" customFormat="1" ht="20.100000000000001" customHeight="1">
      <c r="A8" s="225" t="str">
        <f t="shared" ref="A8:A22" si="2">IF(B$1="SWITCH TO ENGLISH",Y8,Z8)</f>
        <v xml:space="preserve">EBIT </v>
      </c>
      <c r="B8" s="226">
        <f>'[61]Tabele Fin GK prez'!$D$9</f>
        <v>1451</v>
      </c>
      <c r="C8" s="226">
        <f>'[61]Tabele Fin GK prez'!$E$9</f>
        <v>1206</v>
      </c>
      <c r="D8" s="227">
        <f t="shared" si="1"/>
        <v>0.20315091210613589</v>
      </c>
      <c r="E8" s="13"/>
      <c r="F8" s="13"/>
      <c r="G8" s="13"/>
      <c r="H8" s="13"/>
      <c r="I8" s="103"/>
      <c r="J8" s="101"/>
      <c r="K8" s="103"/>
      <c r="L8" s="103"/>
      <c r="M8" s="101"/>
      <c r="N8" s="9"/>
      <c r="O8" s="9"/>
      <c r="P8" s="9"/>
      <c r="Q8" s="9"/>
      <c r="R8" s="9"/>
      <c r="S8" s="9"/>
      <c r="T8" s="9"/>
      <c r="U8" s="9"/>
      <c r="V8" s="20"/>
      <c r="W8" s="20"/>
      <c r="X8" s="20"/>
      <c r="Y8" s="102" t="s">
        <v>20</v>
      </c>
      <c r="Z8" s="102" t="s">
        <v>21</v>
      </c>
      <c r="AA8" s="20"/>
      <c r="AB8" s="20"/>
      <c r="AC8" s="20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99" customFormat="1" ht="20.100000000000001" customHeight="1">
      <c r="A9" s="225" t="str">
        <f t="shared" si="2"/>
        <v>EBIT powtarzalny</v>
      </c>
      <c r="B9" s="226">
        <f>'[61]Tabele Fin GK prez'!$D$10</f>
        <v>1208</v>
      </c>
      <c r="C9" s="226">
        <f>'[61]Tabele Fin GK prez'!$E$10</f>
        <v>1675</v>
      </c>
      <c r="D9" s="227">
        <f t="shared" si="1"/>
        <v>-0.27880597014925368</v>
      </c>
      <c r="E9" s="13"/>
      <c r="F9" s="13"/>
      <c r="G9" s="13"/>
      <c r="H9" s="13"/>
      <c r="I9" s="103"/>
      <c r="J9" s="101"/>
      <c r="K9" s="103"/>
      <c r="L9" s="103"/>
      <c r="M9" s="101"/>
      <c r="N9" s="9"/>
      <c r="O9" s="9"/>
      <c r="P9" s="9"/>
      <c r="Q9" s="9"/>
      <c r="R9" s="9"/>
      <c r="S9" s="9"/>
      <c r="T9" s="9"/>
      <c r="U9" s="9"/>
      <c r="V9" s="20"/>
      <c r="W9" s="20"/>
      <c r="X9" s="20"/>
      <c r="Y9" s="102" t="s">
        <v>22</v>
      </c>
      <c r="Z9" s="102" t="s">
        <v>23</v>
      </c>
      <c r="AA9" s="20"/>
      <c r="AB9" s="20"/>
      <c r="AC9" s="20"/>
      <c r="AD9" s="19"/>
      <c r="AE9" s="19"/>
      <c r="AF9" s="19"/>
      <c r="AG9" s="19"/>
      <c r="AH9" s="19"/>
      <c r="AI9" s="19"/>
      <c r="AJ9" s="19"/>
      <c r="AK9" s="19"/>
      <c r="AL9" s="19"/>
    </row>
    <row r="10" spans="1:38" s="99" customFormat="1" ht="20.100000000000001" customHeight="1">
      <c r="A10" s="225" t="str">
        <f t="shared" si="2"/>
        <v xml:space="preserve">Zysk (strata) netto dla akcjonariuszy </v>
      </c>
      <c r="B10" s="226">
        <f>'[61]Tabele Fin GK prez'!$D$11</f>
        <v>1125</v>
      </c>
      <c r="C10" s="226">
        <f>'[61]Tabele Fin GK prez'!$E$11</f>
        <v>352</v>
      </c>
      <c r="D10" s="227">
        <f t="shared" si="1"/>
        <v>2.1960227272727271</v>
      </c>
      <c r="E10" s="9"/>
      <c r="F10" s="13"/>
      <c r="G10" s="13"/>
      <c r="H10" s="13"/>
      <c r="I10" s="103"/>
      <c r="J10" s="101"/>
      <c r="K10" s="103"/>
      <c r="L10" s="103"/>
      <c r="M10" s="101"/>
      <c r="N10" s="9"/>
      <c r="O10" s="9"/>
      <c r="P10" s="9"/>
      <c r="Q10" s="9"/>
      <c r="R10" s="9"/>
      <c r="S10" s="9"/>
      <c r="T10" s="9"/>
      <c r="U10" s="9"/>
      <c r="V10" s="20"/>
      <c r="W10" s="20"/>
      <c r="X10" s="20"/>
      <c r="Y10" s="102" t="s">
        <v>24</v>
      </c>
      <c r="Z10" s="102" t="s">
        <v>25</v>
      </c>
      <c r="AA10" s="20"/>
      <c r="AB10" s="20"/>
      <c r="AC10" s="20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99" customFormat="1" ht="20.100000000000001" customHeight="1">
      <c r="A11" s="225" t="str">
        <f t="shared" si="2"/>
        <v>Zysk (strata) netto dla akcj. – bez odpisów</v>
      </c>
      <c r="B11" s="226">
        <f>'[61]Tabele Fin GK prez'!$D$12</f>
        <v>1171</v>
      </c>
      <c r="C11" s="226">
        <f>'[61]Tabele Fin GK prez'!$E$12</f>
        <v>397</v>
      </c>
      <c r="D11" s="227">
        <f t="shared" si="1"/>
        <v>1.9496221662468516</v>
      </c>
      <c r="E11" s="38"/>
      <c r="F11" s="13"/>
      <c r="G11" s="13"/>
      <c r="H11" s="13"/>
      <c r="I11" s="100"/>
      <c r="J11" s="101"/>
      <c r="K11" s="103"/>
      <c r="L11" s="103"/>
      <c r="M11" s="101"/>
      <c r="N11" s="9"/>
      <c r="O11" s="9"/>
      <c r="P11" s="9"/>
      <c r="Q11" s="9"/>
      <c r="R11" s="9"/>
      <c r="S11" s="9"/>
      <c r="T11" s="9"/>
      <c r="U11" s="9"/>
      <c r="V11" s="20"/>
      <c r="W11" s="20"/>
      <c r="X11" s="20"/>
      <c r="Y11" s="102" t="s">
        <v>26</v>
      </c>
      <c r="Z11" s="102" t="s">
        <v>27</v>
      </c>
      <c r="AA11" s="20"/>
      <c r="AB11" s="20"/>
      <c r="AC11" s="20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s="99" customFormat="1" ht="20.100000000000001" customHeight="1">
      <c r="A12" s="225" t="str">
        <f t="shared" si="2"/>
        <v xml:space="preserve">CAPEX (po korektach) </v>
      </c>
      <c r="B12" s="226">
        <f>'[61]Tabele Fin GK prez'!$D$13</f>
        <v>2579</v>
      </c>
      <c r="C12" s="226">
        <f>'[61]Tabele Fin GK prez'!$E$13</f>
        <v>2396</v>
      </c>
      <c r="D12" s="227">
        <f t="shared" si="1"/>
        <v>7.6377295492487507E-2</v>
      </c>
      <c r="E12" s="9"/>
      <c r="F12" s="13"/>
      <c r="G12" s="13"/>
      <c r="H12" s="13"/>
      <c r="I12" s="100"/>
      <c r="J12" s="101"/>
      <c r="K12" s="100"/>
      <c r="L12" s="100"/>
      <c r="M12" s="101"/>
      <c r="N12" s="9"/>
      <c r="O12" s="9"/>
      <c r="P12" s="9"/>
      <c r="Q12" s="9"/>
      <c r="R12" s="9"/>
      <c r="S12" s="9"/>
      <c r="T12" s="9"/>
      <c r="U12" s="9"/>
      <c r="V12" s="20"/>
      <c r="W12" s="20"/>
      <c r="X12" s="20"/>
      <c r="Y12" s="102" t="s">
        <v>28</v>
      </c>
      <c r="Z12" s="102" t="s">
        <v>29</v>
      </c>
      <c r="AA12" s="20"/>
      <c r="AB12" s="20"/>
      <c r="AC12" s="20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99" customFormat="1" ht="20.100000000000001" customHeight="1">
      <c r="A13" s="225" t="str">
        <f t="shared" si="2"/>
        <v xml:space="preserve">Przepływy pieniężne netto z dział. operacyjnej </v>
      </c>
      <c r="B13" s="226">
        <f>'[61]Tabele Fin GK prez'!$D$14</f>
        <v>8444</v>
      </c>
      <c r="C13" s="226">
        <f>'[61]Tabele Fin GK prez'!$E$14</f>
        <v>7167</v>
      </c>
      <c r="D13" s="227">
        <f t="shared" ref="D13" si="3">IF(OR(AND(B13&gt;0,C13&gt;0),AND(B13&lt;0,C13&lt;0)),((B13)/(C13)-1),IF(B13*C13=0,"-",IF(B13/C13&lt;0,"-","Uwaga!")))</f>
        <v>0.17817775917399192</v>
      </c>
      <c r="E13" s="9"/>
      <c r="F13" s="13"/>
      <c r="G13" s="13"/>
      <c r="H13" s="13"/>
      <c r="I13" s="103"/>
      <c r="J13" s="103"/>
      <c r="K13" s="103"/>
      <c r="L13" s="103"/>
      <c r="M13" s="101"/>
      <c r="N13" s="9"/>
      <c r="O13" s="9"/>
      <c r="P13" s="9"/>
      <c r="Q13" s="9"/>
      <c r="R13" s="9"/>
      <c r="S13" s="9"/>
      <c r="T13" s="9"/>
      <c r="U13" s="9"/>
      <c r="V13" s="20"/>
      <c r="W13" s="20"/>
      <c r="X13" s="20"/>
      <c r="Y13" s="102" t="s">
        <v>30</v>
      </c>
      <c r="Z13" s="102" t="s">
        <v>31</v>
      </c>
      <c r="AA13" s="20"/>
      <c r="AB13" s="20"/>
      <c r="AC13" s="20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99" customFormat="1" ht="20.100000000000001" customHeight="1">
      <c r="A14" s="225" t="str">
        <f t="shared" si="2"/>
        <v xml:space="preserve">Przepływy pieniężne netto z dział. inwestycyjnej </v>
      </c>
      <c r="B14" s="226">
        <f>'[61]Tabele Fin GK prez'!$D$15</f>
        <v>-2562</v>
      </c>
      <c r="C14" s="226">
        <f>'[61]Tabele Fin GK prez'!$E$15</f>
        <v>-3846</v>
      </c>
      <c r="D14" s="227">
        <f t="shared" si="1"/>
        <v>-0.33385335413416539</v>
      </c>
      <c r="E14" s="9"/>
      <c r="F14" s="13"/>
      <c r="G14" s="13"/>
      <c r="H14" s="13"/>
      <c r="I14" s="100"/>
      <c r="J14" s="101"/>
      <c r="K14" s="103"/>
      <c r="L14" s="103"/>
      <c r="M14" s="101"/>
      <c r="N14" s="9"/>
      <c r="O14" s="9"/>
      <c r="P14" s="9"/>
      <c r="Q14" s="9"/>
      <c r="R14" s="9"/>
      <c r="S14" s="9"/>
      <c r="T14" s="9"/>
      <c r="U14" s="9"/>
      <c r="V14" s="20"/>
      <c r="W14" s="20"/>
      <c r="X14" s="20"/>
      <c r="Y14" s="102" t="s">
        <v>32</v>
      </c>
      <c r="Z14" s="102" t="s">
        <v>33</v>
      </c>
      <c r="AA14" s="20"/>
      <c r="AB14" s="20"/>
      <c r="AC14" s="20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99" customFormat="1" ht="20.100000000000001" customHeight="1">
      <c r="A15" s="225" t="str">
        <f t="shared" si="2"/>
        <v>Przepływy pieniężne netto z dział. finansowej</v>
      </c>
      <c r="B15" s="226">
        <f>'[61]Tabele Fin GK prez'!$D$16</f>
        <v>-6555</v>
      </c>
      <c r="C15" s="226">
        <f>'[61]Tabele Fin GK prez'!$E$16</f>
        <v>-1714</v>
      </c>
      <c r="D15" s="227">
        <f t="shared" si="1"/>
        <v>2.8243873978996499</v>
      </c>
      <c r="E15" s="9"/>
      <c r="F15" s="13"/>
      <c r="G15" s="13"/>
      <c r="H15" s="13"/>
      <c r="I15" s="100"/>
      <c r="J15" s="101"/>
      <c r="K15" s="103"/>
      <c r="L15" s="103"/>
      <c r="M15" s="101"/>
      <c r="N15" s="9"/>
      <c r="O15" s="9"/>
      <c r="P15" s="9"/>
      <c r="Q15" s="9"/>
      <c r="R15" s="9"/>
      <c r="S15" s="9"/>
      <c r="T15" s="9"/>
      <c r="U15" s="9"/>
      <c r="V15" s="20"/>
      <c r="W15" s="20"/>
      <c r="X15" s="20"/>
      <c r="Y15" s="102" t="s">
        <v>35</v>
      </c>
      <c r="Z15" s="102" t="s">
        <v>36</v>
      </c>
      <c r="AA15" s="20"/>
      <c r="AB15" s="20"/>
      <c r="AC15" s="20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99" customFormat="1" ht="20.100000000000001" customHeight="1">
      <c r="A16" s="225" t="str">
        <f t="shared" si="2"/>
        <v xml:space="preserve">Marża EBITDA </v>
      </c>
      <c r="B16" s="228">
        <f>B6/B5</f>
        <v>0.18017020687746488</v>
      </c>
      <c r="C16" s="228">
        <f>C6/C5</f>
        <v>0.10938618468146027</v>
      </c>
      <c r="D16" s="227"/>
      <c r="E16" s="9"/>
      <c r="F16" s="13"/>
      <c r="G16" s="13"/>
      <c r="H16" s="13"/>
      <c r="I16" s="104"/>
      <c r="J16" s="105"/>
      <c r="K16" s="103"/>
      <c r="L16" s="104"/>
      <c r="M16" s="105"/>
      <c r="N16" s="9"/>
      <c r="O16" s="9"/>
      <c r="P16" s="9"/>
      <c r="Q16" s="9"/>
      <c r="R16" s="9"/>
      <c r="S16" s="9"/>
      <c r="T16" s="9"/>
      <c r="U16" s="9"/>
      <c r="V16" s="20"/>
      <c r="W16" s="20"/>
      <c r="X16" s="20"/>
      <c r="Y16" s="102" t="s">
        <v>37</v>
      </c>
      <c r="Z16" s="102" t="s">
        <v>38</v>
      </c>
      <c r="AA16" s="20"/>
      <c r="AB16" s="20"/>
      <c r="AC16" s="20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99" customFormat="1" ht="20.100000000000001" customHeight="1">
      <c r="A17" s="225" t="str">
        <f t="shared" si="2"/>
        <v xml:space="preserve">Powtarzalna marża EBITDA </v>
      </c>
      <c r="B17" s="228">
        <f>B7/B5</f>
        <v>0.15948246038884661</v>
      </c>
      <c r="C17" s="228">
        <f>C7/C5</f>
        <v>0.12790801717967074</v>
      </c>
      <c r="D17" s="227"/>
      <c r="E17" s="9"/>
      <c r="F17" s="13"/>
      <c r="G17" s="13"/>
      <c r="H17" s="13"/>
      <c r="I17" s="104"/>
      <c r="J17" s="105"/>
      <c r="K17" s="103"/>
      <c r="L17" s="104"/>
      <c r="M17" s="105"/>
      <c r="N17" s="9"/>
      <c r="O17" s="9"/>
      <c r="P17" s="9"/>
      <c r="Q17" s="9"/>
      <c r="R17" s="9"/>
      <c r="S17" s="9"/>
      <c r="T17" s="9"/>
      <c r="U17" s="9"/>
      <c r="V17" s="20"/>
      <c r="W17" s="20"/>
      <c r="X17" s="20"/>
      <c r="Y17" s="102" t="s">
        <v>39</v>
      </c>
      <c r="Z17" s="102" t="s">
        <v>40</v>
      </c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99" customFormat="1" ht="20.100000000000001" customHeight="1">
      <c r="A18" s="225" t="str">
        <f>IF(B$1="SWITCH TO ENGLISH",Y18,Z18)</f>
        <v>Majątek obrotowy netto („core NWC”)</v>
      </c>
      <c r="B18" s="226">
        <f>'[61]Tabele Fin GK prez'!$D$19</f>
        <v>4388</v>
      </c>
      <c r="C18" s="226">
        <f>'[61]Tabele Fin GK prez'!$E$19</f>
        <v>9705</v>
      </c>
      <c r="D18" s="227">
        <f t="shared" si="1"/>
        <v>-0.5478619268418341</v>
      </c>
      <c r="E18" s="9"/>
      <c r="F18" s="13"/>
      <c r="G18" s="13"/>
      <c r="H18" s="13"/>
      <c r="I18" s="106"/>
      <c r="J18" s="106"/>
      <c r="K18" s="100"/>
      <c r="L18" s="100"/>
      <c r="M18" s="106"/>
      <c r="N18" s="9"/>
      <c r="O18" s="9"/>
      <c r="P18" s="9"/>
      <c r="Q18" s="9"/>
      <c r="R18" s="9"/>
      <c r="S18" s="9"/>
      <c r="T18" s="9"/>
      <c r="U18" s="9"/>
      <c r="V18" s="20"/>
      <c r="W18" s="20"/>
      <c r="X18" s="20"/>
      <c r="Y18" s="102" t="s">
        <v>41</v>
      </c>
      <c r="Z18" s="102" t="s">
        <v>42</v>
      </c>
      <c r="AA18" s="20"/>
      <c r="AB18" s="20"/>
      <c r="AC18" s="20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99" customFormat="1" ht="20.100000000000001" customHeight="1">
      <c r="A19" s="225" t="str">
        <f>IF(B$1="SWITCH TO ENGLISH",Y19,Z19)</f>
        <v>Zadłużenie netto</v>
      </c>
      <c r="B19" s="226">
        <f>'[61]Tabele Fin GK prez'!$D$20</f>
        <v>9990</v>
      </c>
      <c r="C19" s="226">
        <f>'[61]Tabele Fin GK prez'!$E$20</f>
        <v>7627</v>
      </c>
      <c r="D19" s="227">
        <f t="shared" si="1"/>
        <v>0.30982037498361081</v>
      </c>
      <c r="E19" s="9"/>
      <c r="F19" s="13"/>
      <c r="G19" s="13"/>
      <c r="H19" s="13"/>
      <c r="I19" s="106"/>
      <c r="J19" s="106"/>
      <c r="K19" s="100"/>
      <c r="L19" s="100"/>
      <c r="M19" s="106"/>
      <c r="N19" s="9"/>
      <c r="O19" s="9"/>
      <c r="P19" s="9"/>
      <c r="Q19" s="9"/>
      <c r="R19" s="9"/>
      <c r="S19" s="9"/>
      <c r="T19" s="9"/>
      <c r="U19" s="9"/>
      <c r="V19" s="20"/>
      <c r="W19" s="20"/>
      <c r="X19" s="20"/>
      <c r="Y19" s="102" t="s">
        <v>43</v>
      </c>
      <c r="Z19" s="102" t="s">
        <v>44</v>
      </c>
      <c r="AA19" s="20"/>
      <c r="AB19" s="20"/>
      <c r="AC19" s="20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99" customFormat="1" ht="20.100000000000001" customHeight="1">
      <c r="A20" s="225" t="str">
        <f>IF(B$1="SWITCH TO ENGLISH",Y20,Z20)</f>
        <v>Ekonomiczne zadłużenie netto</v>
      </c>
      <c r="B20" s="226">
        <f>'[61]Tabele Fin GK prez'!$D$21</f>
        <v>20126</v>
      </c>
      <c r="C20" s="226">
        <f>'[61]Tabele Fin GK prez'!$E$21</f>
        <v>19250</v>
      </c>
      <c r="D20" s="227">
        <f>IF(OR(AND(B20&gt;0,C20&gt;0),AND(B20&lt;0,C20&lt;0)),((B20)/(C20)-1),IF(B20*C20=0,"-",IF(B20/C20&lt;0,"-","Uwaga!")))</f>
        <v>4.5506493506493495E-2</v>
      </c>
      <c r="E20" s="9"/>
      <c r="F20" s="13"/>
      <c r="G20" s="13"/>
      <c r="H20" s="13"/>
      <c r="I20" s="106"/>
      <c r="J20" s="106"/>
      <c r="K20" s="100"/>
      <c r="L20" s="100"/>
      <c r="M20" s="106"/>
      <c r="N20" s="9"/>
      <c r="O20" s="9"/>
      <c r="P20" s="9"/>
      <c r="Q20" s="9"/>
      <c r="R20" s="9"/>
      <c r="S20" s="9"/>
      <c r="T20" s="9"/>
      <c r="U20" s="9"/>
      <c r="V20" s="20"/>
      <c r="W20" s="20"/>
      <c r="X20" s="20"/>
      <c r="Y20" s="102" t="s">
        <v>45</v>
      </c>
      <c r="Z20" s="102" t="s">
        <v>46</v>
      </c>
      <c r="AA20" s="20"/>
      <c r="AB20" s="20"/>
      <c r="AC20" s="20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99" customFormat="1" ht="20.100000000000001" customHeight="1">
      <c r="A21" s="225" t="str">
        <f t="shared" si="2"/>
        <v>Dług netto/12 mies. EBITDA raportowana</v>
      </c>
      <c r="B21" s="229">
        <f>'[61]Tabele Fin GK prez'!$D$22</f>
        <v>1.074697047429608</v>
      </c>
      <c r="C21" s="229">
        <f>'[61]Tabele Fin GK prez'!$E$22</f>
        <v>0.93724341045687254</v>
      </c>
      <c r="D21" s="230"/>
      <c r="E21" s="9"/>
      <c r="F21" s="13"/>
      <c r="G21" s="13"/>
      <c r="H21" s="13"/>
      <c r="I21" s="107"/>
      <c r="J21" s="107"/>
      <c r="K21" s="103"/>
      <c r="L21" s="103"/>
      <c r="M21" s="106"/>
      <c r="N21" s="9"/>
      <c r="O21" s="9"/>
      <c r="P21" s="9"/>
      <c r="Q21" s="9"/>
      <c r="R21" s="9"/>
      <c r="S21" s="9"/>
      <c r="T21" s="9"/>
      <c r="U21" s="9"/>
      <c r="V21" s="20"/>
      <c r="W21" s="20"/>
      <c r="X21" s="20"/>
      <c r="Y21" s="102" t="s">
        <v>47</v>
      </c>
      <c r="Z21" s="102" t="s">
        <v>48</v>
      </c>
      <c r="AA21" s="20"/>
      <c r="AB21" s="20"/>
      <c r="AC21" s="20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99" customFormat="1" ht="20.100000000000001" customHeight="1">
      <c r="A22" s="225" t="str">
        <f t="shared" si="2"/>
        <v>Dług netto/12 mies. EBITDA powtarzalna</v>
      </c>
      <c r="B22" s="229">
        <f>'[61]Tabele Fin GK prez'!$D$23</f>
        <v>1.0680330739077881</v>
      </c>
      <c r="C22" s="229">
        <f>'[61]Tabele Fin GK prez'!$E$23</f>
        <v>0.83690789352600137</v>
      </c>
      <c r="D22" s="77"/>
      <c r="E22" s="9"/>
      <c r="F22" s="13"/>
      <c r="G22" s="13"/>
      <c r="H22" s="13"/>
      <c r="M22" s="107"/>
      <c r="N22" s="9"/>
      <c r="O22" s="9"/>
      <c r="P22" s="9"/>
      <c r="Q22" s="9"/>
      <c r="R22" s="9"/>
      <c r="S22" s="9"/>
      <c r="T22" s="9"/>
      <c r="U22" s="9"/>
      <c r="V22" s="20"/>
      <c r="W22" s="20"/>
      <c r="X22" s="20"/>
      <c r="Y22" s="102" t="s">
        <v>49</v>
      </c>
      <c r="Z22" s="102" t="s">
        <v>50</v>
      </c>
      <c r="AA22" s="20"/>
      <c r="AB22" s="20"/>
      <c r="AC22" s="20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s="8" customFormat="1" ht="20.100000000000001" customHeight="1">
      <c r="A23" s="55"/>
      <c r="B23" s="108"/>
      <c r="C23" s="108"/>
      <c r="D23" s="108"/>
      <c r="E23" s="9"/>
      <c r="F23" s="13"/>
      <c r="G23" s="13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1"/>
      <c r="W23" s="21"/>
      <c r="X23" s="21"/>
      <c r="Y23" s="18"/>
      <c r="Z23" s="18"/>
      <c r="AA23" s="34"/>
      <c r="AB23" s="34"/>
      <c r="AC23" s="34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s="8" customFormat="1" ht="21" customHeight="1" thickBot="1">
      <c r="A24" s="55" t="str">
        <f t="shared" ref="A24:A39" si="4">IF(B$1="SWITCH TO ENGLISH",Y24,Z24)</f>
        <v>Produkcja energii netto według źródeł, sprzedaż i dystrybucja</v>
      </c>
      <c r="B24" s="109"/>
      <c r="C24" s="109"/>
      <c r="D24" s="109"/>
      <c r="E24" s="9"/>
      <c r="F24" s="13"/>
      <c r="G24" s="13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/>
      <c r="W24" s="21"/>
      <c r="X24" s="21"/>
      <c r="Y24" s="32" t="s">
        <v>51</v>
      </c>
      <c r="Z24" s="32" t="s">
        <v>52</v>
      </c>
      <c r="AA24" s="21"/>
      <c r="AB24" s="21"/>
      <c r="AC24" s="21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99" customFormat="1" ht="20.100000000000001" customHeight="1" thickTop="1">
      <c r="A25" s="223" t="str">
        <f t="shared" si="4"/>
        <v>[TWh]</v>
      </c>
      <c r="B25" s="224" t="str">
        <f>B4</f>
        <v>II kw. 2024</v>
      </c>
      <c r="C25" s="224" t="str">
        <f>C4</f>
        <v>II kw. 2023</v>
      </c>
      <c r="D25" s="224" t="str">
        <f>D4</f>
        <v>r/r</v>
      </c>
      <c r="E25" s="9"/>
      <c r="F25" s="13"/>
      <c r="G25" s="13"/>
      <c r="H25" s="13"/>
      <c r="I25" s="97"/>
      <c r="J25" s="97"/>
      <c r="K25" s="97"/>
      <c r="L25" s="97"/>
      <c r="M25" s="97"/>
      <c r="N25" s="9"/>
      <c r="O25" s="9"/>
      <c r="P25" s="9"/>
      <c r="Q25" s="9"/>
      <c r="R25" s="9"/>
      <c r="S25" s="9"/>
      <c r="T25" s="9"/>
      <c r="U25" s="9"/>
      <c r="V25" s="20"/>
      <c r="W25" s="20"/>
      <c r="X25" s="20"/>
      <c r="Y25" s="98" t="s">
        <v>53</v>
      </c>
      <c r="Z25" s="98" t="s">
        <v>53</v>
      </c>
      <c r="AA25" s="20"/>
      <c r="AB25" s="20"/>
      <c r="AC25" s="20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s="99" customFormat="1" ht="20.100000000000001" customHeight="1">
      <c r="A26" s="264" t="str">
        <f t="shared" si="4"/>
        <v>Elektrownie opalane węglem brunatnym</v>
      </c>
      <c r="B26" s="110">
        <v>7.36</v>
      </c>
      <c r="C26" s="110">
        <v>6.67</v>
      </c>
      <c r="D26" s="227">
        <f>IFERROR(B26/C26-1,"-")</f>
        <v>0.10344827586206895</v>
      </c>
      <c r="E26" s="9"/>
      <c r="F26" s="13"/>
      <c r="G26" s="13"/>
      <c r="H26" s="13"/>
      <c r="I26" s="103"/>
      <c r="J26" s="111"/>
      <c r="K26" s="103"/>
      <c r="L26" s="103"/>
      <c r="M26" s="111"/>
      <c r="N26" s="9"/>
      <c r="O26" s="9"/>
      <c r="P26" s="9"/>
      <c r="Q26" s="9"/>
      <c r="R26" s="9"/>
      <c r="S26" s="9"/>
      <c r="T26" s="9"/>
      <c r="U26" s="9"/>
      <c r="V26" s="20"/>
      <c r="W26" s="20"/>
      <c r="X26" s="20"/>
      <c r="Y26" s="102" t="s">
        <v>54</v>
      </c>
      <c r="Z26" s="112" t="s">
        <v>55</v>
      </c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s="99" customFormat="1" ht="20.100000000000001" customHeight="1">
      <c r="A27" s="264" t="str">
        <f t="shared" si="4"/>
        <v>Elektrownie opalane węglem kamiennym</v>
      </c>
      <c r="B27" s="110">
        <v>3.2199999999999998</v>
      </c>
      <c r="C27" s="110">
        <v>3.18</v>
      </c>
      <c r="D27" s="227">
        <f t="shared" ref="D27:D43" si="5">IFERROR(B27/C27-1,"-")</f>
        <v>1.2578616352201033E-2</v>
      </c>
      <c r="E27" s="40"/>
      <c r="F27" s="13"/>
      <c r="G27" s="13"/>
      <c r="H27" s="13"/>
      <c r="I27" s="103"/>
      <c r="J27" s="111"/>
      <c r="K27" s="103"/>
      <c r="L27" s="103"/>
      <c r="M27" s="111"/>
      <c r="N27" s="9"/>
      <c r="O27" s="9"/>
      <c r="P27" s="9"/>
      <c r="Q27" s="9"/>
      <c r="R27" s="9"/>
      <c r="S27" s="9"/>
      <c r="T27" s="9"/>
      <c r="U27" s="9"/>
      <c r="V27" s="20"/>
      <c r="W27" s="20"/>
      <c r="X27" s="20"/>
      <c r="Y27" s="102" t="s">
        <v>56</v>
      </c>
      <c r="Z27" s="112" t="s">
        <v>57</v>
      </c>
      <c r="AA27" s="20"/>
      <c r="AB27" s="20"/>
      <c r="AC27" s="20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s="99" customFormat="1" ht="20.100000000000001" customHeight="1">
      <c r="A28" s="264" t="str">
        <f>IF(B$1="SWITCH TO ENGLISH",Y28,Z28)</f>
        <v>Elektrownie opalane gazem</v>
      </c>
      <c r="B28" s="110">
        <v>0.41000000000000003</v>
      </c>
      <c r="C28" s="110">
        <v>0</v>
      </c>
      <c r="D28" s="227" t="str">
        <f t="shared" si="5"/>
        <v>-</v>
      </c>
      <c r="E28" s="40"/>
      <c r="F28" s="13"/>
      <c r="G28" s="13"/>
      <c r="H28" s="13"/>
      <c r="I28" s="103"/>
      <c r="J28" s="111"/>
      <c r="K28" s="103"/>
      <c r="L28" s="103"/>
      <c r="M28" s="111"/>
      <c r="N28" s="9"/>
      <c r="O28" s="9"/>
      <c r="P28" s="9"/>
      <c r="Q28" s="9"/>
      <c r="R28" s="9"/>
      <c r="S28" s="9"/>
      <c r="T28" s="9"/>
      <c r="U28" s="9"/>
      <c r="V28" s="20"/>
      <c r="W28" s="20"/>
      <c r="X28" s="20"/>
      <c r="Y28" s="102" t="s">
        <v>446</v>
      </c>
      <c r="Z28" s="112" t="s">
        <v>447</v>
      </c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s="99" customFormat="1" ht="20.100000000000001" customHeight="1">
      <c r="A29" s="264" t="str">
        <f t="shared" si="4"/>
        <v>Elektrociepłownie opalane węglem</v>
      </c>
      <c r="B29" s="110">
        <v>0.53</v>
      </c>
      <c r="C29" s="110">
        <v>0.75</v>
      </c>
      <c r="D29" s="227">
        <f t="shared" si="5"/>
        <v>-0.29333333333333333</v>
      </c>
      <c r="E29" s="9"/>
      <c r="F29" s="13"/>
      <c r="G29" s="13"/>
      <c r="H29" s="13"/>
      <c r="I29" s="103"/>
      <c r="J29" s="111"/>
      <c r="K29" s="103"/>
      <c r="L29" s="103"/>
      <c r="M29" s="111"/>
      <c r="N29" s="9"/>
      <c r="O29" s="9"/>
      <c r="P29" s="9"/>
      <c r="Q29" s="9"/>
      <c r="R29" s="9"/>
      <c r="S29" s="9"/>
      <c r="T29" s="9"/>
      <c r="U29" s="9"/>
      <c r="V29" s="20"/>
      <c r="W29" s="20"/>
      <c r="X29" s="20"/>
      <c r="Y29" s="102" t="s">
        <v>58</v>
      </c>
      <c r="Z29" s="112" t="s">
        <v>59</v>
      </c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s="99" customFormat="1" ht="20.100000000000001" customHeight="1">
      <c r="A30" s="264" t="str">
        <f t="shared" si="4"/>
        <v>Elektrociepłownie opalane gazem</v>
      </c>
      <c r="B30" s="110">
        <v>0.57000000000000006</v>
      </c>
      <c r="C30" s="110">
        <v>0.83000000000000007</v>
      </c>
      <c r="D30" s="227">
        <f t="shared" si="5"/>
        <v>-0.31325301204819278</v>
      </c>
      <c r="E30" s="9"/>
      <c r="F30" s="13"/>
      <c r="G30" s="13"/>
      <c r="H30" s="13"/>
      <c r="I30" s="103"/>
      <c r="J30" s="101"/>
      <c r="K30" s="103"/>
      <c r="L30" s="103"/>
      <c r="M30" s="101"/>
      <c r="N30" s="9"/>
      <c r="O30" s="9"/>
      <c r="P30" s="9"/>
      <c r="Q30" s="9"/>
      <c r="R30" s="9"/>
      <c r="S30" s="9"/>
      <c r="T30" s="9"/>
      <c r="U30" s="9"/>
      <c r="V30" s="20"/>
      <c r="W30" s="20"/>
      <c r="X30" s="20"/>
      <c r="Y30" s="102" t="s">
        <v>60</v>
      </c>
      <c r="Z30" s="112" t="s">
        <v>61</v>
      </c>
      <c r="AA30" s="20"/>
      <c r="AB30" s="20"/>
      <c r="AC30" s="20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s="99" customFormat="1" ht="20.100000000000001" customHeight="1">
      <c r="A31" s="264" t="str">
        <f t="shared" si="4"/>
        <v>Elektrociepłownie opalane biomasą</v>
      </c>
      <c r="B31" s="110">
        <v>7.9999999999999988E-2</v>
      </c>
      <c r="C31" s="110">
        <v>0.14000000000000001</v>
      </c>
      <c r="D31" s="227">
        <f t="shared" si="5"/>
        <v>-0.42857142857142871</v>
      </c>
      <c r="E31" s="9"/>
      <c r="F31" s="13"/>
      <c r="G31" s="13"/>
      <c r="H31" s="13"/>
      <c r="I31" s="103"/>
      <c r="J31" s="101"/>
      <c r="K31" s="103"/>
      <c r="L31" s="103"/>
      <c r="M31" s="101"/>
      <c r="N31" s="9"/>
      <c r="O31" s="9"/>
      <c r="P31" s="9"/>
      <c r="Q31" s="9"/>
      <c r="R31" s="9"/>
      <c r="S31" s="9"/>
      <c r="T31" s="9"/>
      <c r="U31" s="9"/>
      <c r="V31" s="20"/>
      <c r="W31" s="20"/>
      <c r="X31" s="20"/>
      <c r="Y31" s="102" t="s">
        <v>62</v>
      </c>
      <c r="Z31" s="112" t="s">
        <v>63</v>
      </c>
      <c r="AA31" s="20"/>
      <c r="AB31" s="20"/>
      <c r="AC31" s="20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s="99" customFormat="1" ht="31.9" customHeight="1">
      <c r="A32" s="264" t="str">
        <f t="shared" si="4"/>
        <v>Elektrociepłownie opalane odpadami komunalnymi</v>
      </c>
      <c r="B32" s="110">
        <v>0</v>
      </c>
      <c r="C32" s="110">
        <v>0.01</v>
      </c>
      <c r="D32" s="227">
        <f t="shared" si="5"/>
        <v>-1</v>
      </c>
      <c r="E32" s="9"/>
      <c r="F32" s="13"/>
      <c r="G32" s="37"/>
      <c r="H32" s="13"/>
      <c r="I32" s="103"/>
      <c r="J32" s="103"/>
      <c r="K32" s="103"/>
      <c r="L32" s="103"/>
      <c r="M32" s="103"/>
      <c r="N32" s="9"/>
      <c r="O32" s="9"/>
      <c r="P32" s="9"/>
      <c r="Q32" s="9"/>
      <c r="R32" s="9"/>
      <c r="S32" s="9"/>
      <c r="T32" s="9"/>
      <c r="U32" s="9"/>
      <c r="V32" s="20"/>
      <c r="W32" s="20"/>
      <c r="X32" s="20"/>
      <c r="Y32" s="93" t="s">
        <v>64</v>
      </c>
      <c r="Z32" s="93" t="s">
        <v>65</v>
      </c>
      <c r="AA32" s="20"/>
      <c r="AB32" s="20"/>
      <c r="AC32" s="20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s="99" customFormat="1" ht="20.100000000000001" customHeight="1">
      <c r="A33" s="264" t="str">
        <f t="shared" si="4"/>
        <v>El. szczytowo-pompowe</v>
      </c>
      <c r="B33" s="110">
        <v>0.25999999999999995</v>
      </c>
      <c r="C33" s="110">
        <v>0.27999999999999997</v>
      </c>
      <c r="D33" s="227">
        <f t="shared" si="5"/>
        <v>-7.1428571428571508E-2</v>
      </c>
      <c r="E33" s="9"/>
      <c r="F33" s="13"/>
      <c r="G33" s="13"/>
      <c r="H33" s="13"/>
      <c r="I33" s="103"/>
      <c r="J33" s="101"/>
      <c r="K33" s="103"/>
      <c r="L33" s="103"/>
      <c r="M33" s="101"/>
      <c r="N33" s="9"/>
      <c r="O33" s="9"/>
      <c r="P33" s="9"/>
      <c r="Q33" s="9"/>
      <c r="R33" s="9"/>
      <c r="S33" s="9"/>
      <c r="T33" s="9"/>
      <c r="U33" s="9"/>
      <c r="V33" s="20"/>
      <c r="W33" s="20"/>
      <c r="X33" s="20"/>
      <c r="Y33" s="102" t="s">
        <v>66</v>
      </c>
      <c r="Z33" s="112" t="s">
        <v>67</v>
      </c>
      <c r="AA33" s="20"/>
      <c r="AB33" s="20"/>
      <c r="AC33" s="20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s="99" customFormat="1" ht="20.100000000000001" customHeight="1">
      <c r="A34" s="264" t="str">
        <f t="shared" si="4"/>
        <v>Elektrownie wodne</v>
      </c>
      <c r="B34" s="110">
        <v>0.1</v>
      </c>
      <c r="C34" s="110">
        <v>0.12000000000000002</v>
      </c>
      <c r="D34" s="227">
        <f t="shared" si="5"/>
        <v>-0.16666666666666674</v>
      </c>
      <c r="E34" s="9"/>
      <c r="F34" s="13"/>
      <c r="G34" s="13"/>
      <c r="H34" s="13"/>
      <c r="I34" s="103"/>
      <c r="J34" s="111"/>
      <c r="K34" s="103"/>
      <c r="L34" s="103"/>
      <c r="M34" s="104"/>
      <c r="N34" s="9"/>
      <c r="O34" s="9"/>
      <c r="P34" s="9"/>
      <c r="Q34" s="9"/>
      <c r="R34" s="9"/>
      <c r="S34" s="9"/>
      <c r="T34" s="9"/>
      <c r="U34" s="9"/>
      <c r="V34" s="20"/>
      <c r="W34" s="20"/>
      <c r="X34" s="20"/>
      <c r="Y34" s="102" t="s">
        <v>68</v>
      </c>
      <c r="Z34" s="112" t="s">
        <v>69</v>
      </c>
      <c r="AA34" s="20"/>
      <c r="AB34" s="20"/>
      <c r="AC34" s="20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s="99" customFormat="1" ht="20.100000000000001" customHeight="1">
      <c r="A35" s="264" t="str">
        <f t="shared" si="4"/>
        <v>Elektrownie wiatrowe</v>
      </c>
      <c r="B35" s="110">
        <v>0.34000000000000008</v>
      </c>
      <c r="C35" s="110">
        <v>0.32000000000000006</v>
      </c>
      <c r="D35" s="227">
        <f t="shared" si="5"/>
        <v>6.25E-2</v>
      </c>
      <c r="E35" s="9"/>
      <c r="F35" s="13"/>
      <c r="G35" s="13"/>
      <c r="H35" s="13"/>
      <c r="I35" s="103"/>
      <c r="J35" s="101"/>
      <c r="K35" s="103"/>
      <c r="L35" s="103"/>
      <c r="M35" s="101"/>
      <c r="N35" s="9"/>
      <c r="O35" s="9"/>
      <c r="P35" s="9"/>
      <c r="Q35" s="9"/>
      <c r="R35" s="9"/>
      <c r="S35" s="9"/>
      <c r="T35" s="9"/>
      <c r="U35" s="9"/>
      <c r="V35" s="20"/>
      <c r="W35" s="20"/>
      <c r="X35" s="20"/>
      <c r="Y35" s="102" t="s">
        <v>70</v>
      </c>
      <c r="Z35" s="112" t="s">
        <v>71</v>
      </c>
      <c r="AA35" s="20"/>
      <c r="AB35" s="20"/>
      <c r="AC35" s="20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99" customFormat="1" ht="20.100000000000001" customHeight="1">
      <c r="A36" s="264" t="str">
        <f t="shared" ref="A36" si="6">IF(B$1="SWITCH TO ENGLISH",Y36,Z36)</f>
        <v>Elektrownie fotowoltaiczne</v>
      </c>
      <c r="B36" s="110">
        <v>0.04</v>
      </c>
      <c r="C36" s="110">
        <v>0</v>
      </c>
      <c r="D36" s="227" t="str">
        <f t="shared" si="5"/>
        <v>-</v>
      </c>
      <c r="E36" s="9"/>
      <c r="F36" s="13"/>
      <c r="G36" s="13"/>
      <c r="H36" s="13"/>
      <c r="I36" s="103"/>
      <c r="J36" s="101"/>
      <c r="K36" s="103"/>
      <c r="L36" s="103"/>
      <c r="M36" s="101"/>
      <c r="N36" s="9"/>
      <c r="O36" s="9"/>
      <c r="P36" s="9"/>
      <c r="Q36" s="9"/>
      <c r="R36" s="9"/>
      <c r="S36" s="9"/>
      <c r="T36" s="9"/>
      <c r="U36" s="9"/>
      <c r="V36" s="20"/>
      <c r="W36" s="20"/>
      <c r="X36" s="20"/>
      <c r="Y36" s="102" t="s">
        <v>436</v>
      </c>
      <c r="Z36" s="112" t="s">
        <v>437</v>
      </c>
      <c r="AA36" s="20"/>
      <c r="AB36" s="20"/>
      <c r="AC36" s="20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s="99" customFormat="1" ht="20.100000000000001" customHeight="1">
      <c r="A37" s="265" t="str">
        <f t="shared" si="4"/>
        <v>SUMA</v>
      </c>
      <c r="B37" s="266">
        <f>SUM(B26:B36)</f>
        <v>12.909999999999998</v>
      </c>
      <c r="C37" s="266">
        <f>SUM(C26:C36)</f>
        <v>12.299999999999999</v>
      </c>
      <c r="D37" s="227">
        <f t="shared" si="5"/>
        <v>4.959349593495932E-2</v>
      </c>
      <c r="E37" s="9"/>
      <c r="F37" s="13"/>
      <c r="G37" s="13"/>
      <c r="H37" s="13"/>
      <c r="I37" s="113"/>
      <c r="J37" s="114"/>
      <c r="K37" s="113"/>
      <c r="L37" s="113"/>
      <c r="M37" s="114"/>
      <c r="N37" s="9"/>
      <c r="O37" s="9"/>
      <c r="P37" s="9"/>
      <c r="Q37" s="9"/>
      <c r="R37" s="9"/>
      <c r="S37" s="9"/>
      <c r="T37" s="9"/>
      <c r="U37" s="9"/>
      <c r="V37" s="20"/>
      <c r="W37" s="20"/>
      <c r="X37" s="20"/>
      <c r="Y37" s="98" t="s">
        <v>72</v>
      </c>
      <c r="Z37" s="115" t="s">
        <v>73</v>
      </c>
      <c r="AA37" s="20"/>
      <c r="AB37" s="20"/>
      <c r="AC37" s="20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s="99" customFormat="1" ht="20.100000000000001" customHeight="1">
      <c r="A38" s="264" t="str">
        <f t="shared" si="4"/>
        <v xml:space="preserve">w tym produkcja z OZE </v>
      </c>
      <c r="B38" s="110">
        <f>B36+B35+B34+B32+B31</f>
        <v>0.56000000000000005</v>
      </c>
      <c r="C38" s="110">
        <f>C36+C35+C34+C32+C31</f>
        <v>0.59000000000000008</v>
      </c>
      <c r="D38" s="227">
        <f t="shared" si="5"/>
        <v>-5.0847457627118731E-2</v>
      </c>
      <c r="E38" s="9"/>
      <c r="F38" s="13"/>
      <c r="G38" s="13"/>
      <c r="H38" s="13"/>
      <c r="I38" s="103"/>
      <c r="J38" s="101"/>
      <c r="K38" s="103"/>
      <c r="L38" s="103"/>
      <c r="M38" s="101"/>
      <c r="N38" s="9"/>
      <c r="O38" s="9"/>
      <c r="P38" s="9"/>
      <c r="Q38" s="9"/>
      <c r="R38" s="9"/>
      <c r="S38" s="9"/>
      <c r="T38" s="9"/>
      <c r="U38" s="9"/>
      <c r="V38" s="20"/>
      <c r="W38" s="20"/>
      <c r="X38" s="20"/>
      <c r="Y38" s="116" t="s">
        <v>74</v>
      </c>
      <c r="Z38" s="117" t="s">
        <v>75</v>
      </c>
      <c r="AA38" s="20"/>
      <c r="AB38" s="20"/>
      <c r="AC38" s="20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s="99" customFormat="1" ht="20.100000000000001" customHeight="1">
      <c r="A39" s="264" t="str">
        <f t="shared" si="4"/>
        <v>w tym współspalanie biomasy</v>
      </c>
      <c r="B39" s="110">
        <f>B31</f>
        <v>7.9999999999999988E-2</v>
      </c>
      <c r="C39" s="110">
        <f>C31</f>
        <v>0.14000000000000001</v>
      </c>
      <c r="D39" s="227">
        <f t="shared" si="5"/>
        <v>-0.42857142857142871</v>
      </c>
      <c r="E39" s="9"/>
      <c r="F39" s="13"/>
      <c r="G39" s="13"/>
      <c r="H39" s="13"/>
      <c r="I39" s="103"/>
      <c r="J39" s="104"/>
      <c r="K39" s="103"/>
      <c r="L39" s="103"/>
      <c r="M39" s="111"/>
      <c r="N39" s="9"/>
      <c r="O39" s="9"/>
      <c r="P39" s="9"/>
      <c r="Q39" s="9"/>
      <c r="R39" s="9"/>
      <c r="S39" s="9"/>
      <c r="T39" s="9"/>
      <c r="U39" s="9"/>
      <c r="V39" s="20"/>
      <c r="W39" s="20"/>
      <c r="X39" s="20"/>
      <c r="Y39" s="116" t="s">
        <v>76</v>
      </c>
      <c r="Z39" s="117" t="s">
        <v>77</v>
      </c>
      <c r="AA39" s="20"/>
      <c r="AB39" s="20"/>
      <c r="AC39" s="20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s="99" customFormat="1" ht="20.100000000000001" customHeight="1">
      <c r="A40" s="267"/>
      <c r="B40" s="268"/>
      <c r="C40" s="268"/>
      <c r="D40" s="227"/>
      <c r="E40" s="9"/>
      <c r="F40" s="13"/>
      <c r="G40" s="13"/>
      <c r="H40" s="1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20"/>
      <c r="W40" s="20"/>
      <c r="X40" s="20"/>
      <c r="Y40" s="118"/>
      <c r="Z40" s="33"/>
      <c r="AA40" s="20"/>
      <c r="AB40" s="20"/>
      <c r="AC40" s="20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s="99" customFormat="1" ht="20.100000000000001" customHeight="1">
      <c r="A41" s="119" t="str">
        <f>IF(B$1="SWITCH TO ENGLISH",Y41,Z41)</f>
        <v xml:space="preserve">  Sprzedaż do odbiorców finalnych</v>
      </c>
      <c r="B41" s="110">
        <v>7.92</v>
      </c>
      <c r="C41" s="110">
        <v>8.61</v>
      </c>
      <c r="D41" s="227">
        <f t="shared" si="5"/>
        <v>-8.0139372822299548E-2</v>
      </c>
      <c r="E41" s="9"/>
      <c r="F41" s="13"/>
      <c r="G41" s="13"/>
      <c r="H41" s="13"/>
      <c r="I41" s="103"/>
      <c r="J41" s="101"/>
      <c r="K41" s="103"/>
      <c r="L41" s="103"/>
      <c r="M41" s="101"/>
      <c r="N41" s="9"/>
      <c r="O41" s="9"/>
      <c r="P41" s="9"/>
      <c r="Q41" s="9"/>
      <c r="R41" s="9"/>
      <c r="S41" s="9"/>
      <c r="T41" s="9"/>
      <c r="U41" s="9"/>
      <c r="V41" s="20"/>
      <c r="W41" s="20"/>
      <c r="X41" s="20"/>
      <c r="Y41" s="115" t="s">
        <v>78</v>
      </c>
      <c r="Z41" s="115" t="s">
        <v>79</v>
      </c>
      <c r="AA41" s="20"/>
      <c r="AB41" s="20"/>
      <c r="AC41" s="20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s="275" customFormat="1" ht="20.100000000000001" customHeight="1">
      <c r="A42" s="119" t="str">
        <f>IF(B$1="SWITCH TO ENGLISH",Y42,Z42)</f>
        <v xml:space="preserve">  Dystrybucja</v>
      </c>
      <c r="B42" s="110">
        <v>9.43</v>
      </c>
      <c r="C42" s="110">
        <v>9.35</v>
      </c>
      <c r="D42" s="227">
        <f t="shared" si="5"/>
        <v>8.5561497326203106E-3</v>
      </c>
      <c r="E42" s="77"/>
      <c r="F42" s="89"/>
      <c r="G42" s="89"/>
      <c r="H42" s="89"/>
      <c r="I42" s="269"/>
      <c r="J42" s="270"/>
      <c r="K42" s="269"/>
      <c r="L42" s="269"/>
      <c r="M42" s="271"/>
      <c r="N42" s="77"/>
      <c r="O42" s="77"/>
      <c r="P42" s="77"/>
      <c r="Q42" s="77"/>
      <c r="R42" s="77"/>
      <c r="S42" s="77"/>
      <c r="T42" s="77"/>
      <c r="U42" s="77"/>
      <c r="V42" s="272"/>
      <c r="W42" s="272"/>
      <c r="X42" s="272"/>
      <c r="Y42" s="273" t="s">
        <v>80</v>
      </c>
      <c r="Z42" s="273" t="s">
        <v>81</v>
      </c>
      <c r="AA42" s="272"/>
      <c r="AB42" s="272"/>
      <c r="AC42" s="272"/>
      <c r="AD42" s="274"/>
      <c r="AE42" s="274"/>
      <c r="AF42" s="274"/>
      <c r="AG42" s="274"/>
      <c r="AH42" s="274"/>
      <c r="AI42" s="274"/>
      <c r="AJ42" s="274"/>
      <c r="AK42" s="274"/>
      <c r="AL42" s="274"/>
    </row>
    <row r="43" spans="1:38" s="99" customFormat="1" ht="20.100000000000001" customHeight="1">
      <c r="A43" s="119" t="str">
        <f>IF(B$1="SWITCH TO ENGLISH",Y43,Z43)</f>
        <v xml:space="preserve">  Sprzedaż ciepła [PJ]</v>
      </c>
      <c r="B43" s="110">
        <v>6.42</v>
      </c>
      <c r="C43" s="110">
        <v>8.16</v>
      </c>
      <c r="D43" s="227">
        <f t="shared" si="5"/>
        <v>-0.21323529411764708</v>
      </c>
      <c r="E43" s="40"/>
      <c r="F43" s="13"/>
      <c r="G43" s="13"/>
      <c r="H43" s="13"/>
      <c r="I43" s="103"/>
      <c r="J43" s="104"/>
      <c r="K43" s="103"/>
      <c r="L43" s="103"/>
      <c r="M43" s="104"/>
      <c r="N43" s="9"/>
      <c r="O43" s="9"/>
      <c r="P43" s="9"/>
      <c r="Q43" s="9"/>
      <c r="R43" s="9"/>
      <c r="S43" s="9"/>
      <c r="T43" s="9"/>
      <c r="U43" s="9"/>
      <c r="V43" s="20"/>
      <c r="W43" s="20"/>
      <c r="X43" s="20"/>
      <c r="Y43" s="115" t="s">
        <v>82</v>
      </c>
      <c r="Z43" s="115" t="s">
        <v>83</v>
      </c>
      <c r="AA43" s="20"/>
      <c r="AB43" s="20"/>
      <c r="AC43" s="20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s="99" customFormat="1" ht="20.100000000000001" customHeight="1">
      <c r="A44" s="119"/>
      <c r="B44" s="110"/>
      <c r="C44" s="110"/>
      <c r="D44" s="120"/>
      <c r="E44" s="9"/>
      <c r="F44" s="13"/>
      <c r="G44" s="13"/>
      <c r="H44" s="1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20"/>
      <c r="W44" s="20"/>
      <c r="X44" s="20"/>
      <c r="Y44" s="33"/>
      <c r="Z44" s="33"/>
      <c r="AA44" s="20"/>
      <c r="AB44" s="20"/>
      <c r="AC44" s="20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s="99" customFormat="1" ht="20.100000000000001" customHeight="1" thickBot="1">
      <c r="A45" s="121" t="str">
        <f t="shared" ref="A45:A58" si="7">IF(B$1="SWITCH TO ENGLISH",Y45,Z45)</f>
        <v>Nakłady inwestycyjne</v>
      </c>
      <c r="B45" s="84"/>
      <c r="C45" s="84"/>
      <c r="D45" s="84"/>
      <c r="E45" s="9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0"/>
      <c r="W45" s="20"/>
      <c r="X45" s="20"/>
      <c r="Y45" s="96" t="s">
        <v>84</v>
      </c>
      <c r="Z45" s="35" t="s">
        <v>85</v>
      </c>
      <c r="AA45" s="20"/>
      <c r="AB45" s="20"/>
      <c r="AC45" s="20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s="99" customFormat="1" ht="20.100000000000001" customHeight="1" thickTop="1" thickBot="1">
      <c r="A46" s="122" t="str">
        <f t="shared" si="7"/>
        <v>Segment (mln PLN)</v>
      </c>
      <c r="B46" s="123" t="str">
        <f>B25</f>
        <v>II kw. 2024</v>
      </c>
      <c r="C46" s="123" t="str">
        <f t="shared" ref="C46:D46" si="8">C25</f>
        <v>II kw. 2023</v>
      </c>
      <c r="D46" s="123" t="str">
        <f t="shared" si="8"/>
        <v>r/r</v>
      </c>
      <c r="E46" s="9"/>
      <c r="F46" s="13"/>
      <c r="G46" s="13"/>
      <c r="H46" s="13"/>
      <c r="I46" s="97"/>
      <c r="J46" s="97"/>
      <c r="K46" s="97"/>
      <c r="L46" s="97"/>
      <c r="M46" s="97"/>
      <c r="N46" s="9"/>
      <c r="O46" s="9"/>
      <c r="P46" s="9"/>
      <c r="Q46" s="9"/>
      <c r="R46" s="9"/>
      <c r="S46" s="9"/>
      <c r="T46" s="9"/>
      <c r="U46" s="9"/>
      <c r="V46" s="20"/>
      <c r="W46" s="20"/>
      <c r="X46" s="20"/>
      <c r="Y46" s="98" t="s">
        <v>86</v>
      </c>
      <c r="Z46" s="98" t="s">
        <v>87</v>
      </c>
      <c r="AA46" s="20"/>
      <c r="AB46" s="20"/>
      <c r="AC46" s="20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s="99" customFormat="1" ht="20.100000000000001" customHeight="1">
      <c r="A47" s="231" t="str">
        <f>IF(B$1="SWITCH TO ENGLISH",Y47,W47)</f>
        <v>Energetyka Odnawialna, w tym:</v>
      </c>
      <c r="B47" s="232">
        <f>'[61]Tabele Fin GK prez'!$D47</f>
        <v>357</v>
      </c>
      <c r="C47" s="232">
        <f>'[61]Tabele Fin GK prez'!$E47</f>
        <v>272</v>
      </c>
      <c r="D47" s="233">
        <f>B47/C47-1</f>
        <v>0.3125</v>
      </c>
      <c r="E47" s="13"/>
      <c r="F47" s="13"/>
      <c r="G47" s="13"/>
      <c r="H47" s="13"/>
      <c r="I47" s="124"/>
      <c r="J47" s="125"/>
      <c r="K47" s="126"/>
      <c r="L47" s="126"/>
      <c r="M47" s="125"/>
      <c r="N47" s="9"/>
      <c r="O47" s="9"/>
      <c r="P47" s="9"/>
      <c r="Q47" s="9"/>
      <c r="R47" s="9"/>
      <c r="S47" s="9"/>
      <c r="T47" s="9"/>
      <c r="U47" s="9"/>
      <c r="V47" s="20"/>
      <c r="W47" s="127"/>
      <c r="X47" s="20"/>
      <c r="Y47" s="127" t="s">
        <v>98</v>
      </c>
      <c r="Z47" s="127" t="s">
        <v>99</v>
      </c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s="99" customFormat="1" ht="20.100000000000001" customHeight="1">
      <c r="A48" s="234" t="str">
        <f t="shared" si="7"/>
        <v>Modernizacje i odtworzenie</v>
      </c>
      <c r="B48" s="232">
        <f>'[61]Tabele Fin GK prez'!$D48</f>
        <v>75</v>
      </c>
      <c r="C48" s="232">
        <f>'[61]Tabele Fin GK prez'!$E48</f>
        <v>43</v>
      </c>
      <c r="D48" s="233">
        <f t="shared" ref="D48:D58" si="9">B48/C48-1</f>
        <v>0.7441860465116279</v>
      </c>
      <c r="E48" s="13"/>
      <c r="F48" s="13"/>
      <c r="G48" s="13"/>
      <c r="H48" s="13"/>
      <c r="I48" s="124"/>
      <c r="J48" s="128"/>
      <c r="K48" s="124"/>
      <c r="L48" s="124"/>
      <c r="M48" s="128"/>
      <c r="N48" s="9"/>
      <c r="O48" s="9"/>
      <c r="P48" s="9"/>
      <c r="Q48" s="9"/>
      <c r="R48" s="9"/>
      <c r="S48" s="9"/>
      <c r="T48" s="9"/>
      <c r="U48" s="9"/>
      <c r="V48" s="20"/>
      <c r="W48" s="129"/>
      <c r="X48" s="20"/>
      <c r="Y48" s="129" t="s">
        <v>100</v>
      </c>
      <c r="Z48" s="127" t="s">
        <v>101</v>
      </c>
      <c r="AA48" s="20"/>
      <c r="AB48" s="20"/>
      <c r="AC48" s="20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s="99" customFormat="1" ht="20.100000000000001" customHeight="1">
      <c r="A49" s="231" t="str">
        <f t="shared" si="7"/>
        <v>Energetyka Gazowa</v>
      </c>
      <c r="B49" s="232">
        <f>'[61]Tabele Fin GK prez'!$D49</f>
        <v>613</v>
      </c>
      <c r="C49" s="232">
        <f>'[61]Tabele Fin GK prez'!$E49</f>
        <v>198</v>
      </c>
      <c r="D49" s="233">
        <f t="shared" si="9"/>
        <v>2.095959595959596</v>
      </c>
      <c r="E49" s="13"/>
      <c r="F49" s="13"/>
      <c r="G49" s="13"/>
      <c r="H49" s="13"/>
      <c r="I49" s="124"/>
      <c r="J49" s="125"/>
      <c r="K49" s="126"/>
      <c r="L49" s="126"/>
      <c r="M49" s="125"/>
      <c r="N49" s="9"/>
      <c r="O49" s="9"/>
      <c r="P49" s="9"/>
      <c r="Q49" s="9"/>
      <c r="R49" s="9"/>
      <c r="S49" s="9"/>
      <c r="T49" s="9"/>
      <c r="U49" s="9"/>
      <c r="V49" s="20"/>
      <c r="W49" s="127"/>
      <c r="X49" s="20"/>
      <c r="Y49" s="127" t="s">
        <v>450</v>
      </c>
      <c r="Z49" s="127" t="s">
        <v>451</v>
      </c>
      <c r="AA49" s="20"/>
      <c r="AB49" s="20"/>
      <c r="AC49" s="20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99" customFormat="1" ht="20.100000000000001" customHeight="1" thickBot="1">
      <c r="A50" s="231" t="str">
        <f t="shared" si="7"/>
        <v>Energetyka Konwencjonalna</v>
      </c>
      <c r="B50" s="232">
        <f>'[61]Tabele Fin GK prez'!$D50</f>
        <v>221</v>
      </c>
      <c r="C50" s="232">
        <f>'[61]Tabele Fin GK prez'!$E50</f>
        <v>233</v>
      </c>
      <c r="D50" s="233">
        <f t="shared" si="9"/>
        <v>-5.1502145922746823E-2</v>
      </c>
      <c r="E50" s="13"/>
      <c r="F50" s="13"/>
      <c r="G50" s="13"/>
      <c r="H50" s="13"/>
      <c r="I50" s="124"/>
      <c r="J50" s="125"/>
      <c r="K50" s="124"/>
      <c r="L50" s="124"/>
      <c r="M50" s="125"/>
      <c r="N50" s="9"/>
      <c r="O50" s="9"/>
      <c r="P50" s="9"/>
      <c r="Q50" s="9"/>
      <c r="R50" s="9"/>
      <c r="S50" s="9"/>
      <c r="T50" s="9"/>
      <c r="U50" s="9"/>
      <c r="V50" s="20"/>
      <c r="W50" s="20"/>
      <c r="X50" s="20"/>
      <c r="Y50" s="127" t="s">
        <v>88</v>
      </c>
      <c r="Z50" s="127" t="s">
        <v>89</v>
      </c>
      <c r="AA50" s="20"/>
      <c r="AB50" s="20"/>
      <c r="AC50" s="20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s="99" customFormat="1" ht="20.100000000000001" customHeight="1" thickBot="1">
      <c r="A51" s="231" t="str">
        <f t="shared" si="7"/>
        <v>Ciepłownictwo</v>
      </c>
      <c r="B51" s="232">
        <f>'[61]Tabele Fin GK prez'!$D51</f>
        <v>330</v>
      </c>
      <c r="C51" s="232">
        <f>'[61]Tabele Fin GK prez'!$E51</f>
        <v>352</v>
      </c>
      <c r="D51" s="233">
        <f t="shared" si="9"/>
        <v>-6.25E-2</v>
      </c>
      <c r="E51" s="13"/>
      <c r="F51" s="13"/>
      <c r="G51" s="13"/>
      <c r="H51" s="13"/>
      <c r="I51" s="130"/>
      <c r="J51" s="128"/>
      <c r="K51" s="130"/>
      <c r="L51" s="130"/>
      <c r="M51" s="128"/>
      <c r="N51" s="9"/>
      <c r="O51" s="9"/>
      <c r="P51" s="9"/>
      <c r="Q51" s="9"/>
      <c r="R51" s="9"/>
      <c r="S51" s="9"/>
      <c r="T51" s="9"/>
      <c r="U51" s="9"/>
      <c r="V51" s="20"/>
      <c r="W51" s="20"/>
      <c r="X51" s="20"/>
      <c r="Y51" s="131" t="s">
        <v>90</v>
      </c>
      <c r="Z51" s="129" t="s">
        <v>91</v>
      </c>
      <c r="AA51" s="20"/>
      <c r="AB51" s="20"/>
      <c r="AC51" s="20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s="99" customFormat="1" ht="20.100000000000001" customHeight="1">
      <c r="A52" s="231" t="str">
        <f t="shared" si="7"/>
        <v>Dystrybucja, w tym:</v>
      </c>
      <c r="B52" s="232">
        <f>'[61]Tabele Fin GK prez'!$D52</f>
        <v>996</v>
      </c>
      <c r="C52" s="232">
        <f>'[61]Tabele Fin GK prez'!$E52</f>
        <v>1034</v>
      </c>
      <c r="D52" s="233">
        <f t="shared" si="9"/>
        <v>-3.675048355899424E-2</v>
      </c>
      <c r="E52" s="13"/>
      <c r="F52" s="13"/>
      <c r="G52" s="13"/>
      <c r="H52" s="13"/>
      <c r="I52" s="124"/>
      <c r="J52" s="125"/>
      <c r="K52" s="130"/>
      <c r="L52" s="132"/>
      <c r="M52" s="133"/>
      <c r="N52" s="9"/>
      <c r="O52" s="9"/>
      <c r="P52" s="9"/>
      <c r="Q52" s="9"/>
      <c r="R52" s="9"/>
      <c r="S52" s="9"/>
      <c r="T52" s="9"/>
      <c r="U52" s="9"/>
      <c r="V52" s="20"/>
      <c r="W52" s="127"/>
      <c r="X52" s="20"/>
      <c r="Y52" s="127" t="s">
        <v>92</v>
      </c>
      <c r="Z52" s="127" t="s">
        <v>93</v>
      </c>
      <c r="AA52" s="20"/>
      <c r="AB52" s="20"/>
      <c r="AC52" s="20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s="99" customFormat="1" ht="20.100000000000001" customHeight="1">
      <c r="A53" s="234" t="str">
        <f t="shared" si="7"/>
        <v>Przyłączanie nowych odbiorców</v>
      </c>
      <c r="B53" s="232">
        <f>'[61]Tabele Fin GK prez'!$D53</f>
        <v>395</v>
      </c>
      <c r="C53" s="232">
        <f>'[61]Tabele Fin GK prez'!$E53</f>
        <v>408</v>
      </c>
      <c r="D53" s="233">
        <f t="shared" si="9"/>
        <v>-3.1862745098039214E-2</v>
      </c>
      <c r="E53" s="37"/>
      <c r="F53" s="13"/>
      <c r="G53" s="13"/>
      <c r="H53" s="13"/>
      <c r="I53" s="124"/>
      <c r="J53" s="125"/>
      <c r="K53" s="124"/>
      <c r="L53" s="124"/>
      <c r="M53" s="128"/>
      <c r="N53" s="9"/>
      <c r="O53" s="9"/>
      <c r="P53" s="9"/>
      <c r="Q53" s="9"/>
      <c r="R53" s="9"/>
      <c r="S53" s="9"/>
      <c r="T53" s="9"/>
      <c r="U53" s="9"/>
      <c r="V53" s="20"/>
      <c r="W53" s="127"/>
      <c r="X53" s="20"/>
      <c r="Y53" s="127" t="s">
        <v>94</v>
      </c>
      <c r="Z53" s="127" t="s">
        <v>95</v>
      </c>
      <c r="AA53" s="20"/>
      <c r="AB53" s="20"/>
      <c r="AC53" s="20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s="99" customFormat="1" ht="20.100000000000001" customHeight="1">
      <c r="A54" s="234" t="str">
        <f t="shared" si="7"/>
        <v>Linie i sieci dystrybucyjne</v>
      </c>
      <c r="B54" s="232">
        <f>'[61]Tabele Fin GK prez'!$D54</f>
        <v>264</v>
      </c>
      <c r="C54" s="232">
        <f>'[61]Tabele Fin GK prez'!$E54</f>
        <v>437</v>
      </c>
      <c r="D54" s="233">
        <f t="shared" si="9"/>
        <v>-0.39588100686498851</v>
      </c>
      <c r="E54" s="37"/>
      <c r="F54" s="13"/>
      <c r="G54" s="13"/>
      <c r="H54" s="13"/>
      <c r="I54" s="124"/>
      <c r="J54" s="125"/>
      <c r="K54" s="124"/>
      <c r="L54" s="124"/>
      <c r="M54" s="128"/>
      <c r="N54" s="9"/>
      <c r="O54" s="9"/>
      <c r="P54" s="9"/>
      <c r="Q54" s="9"/>
      <c r="R54" s="9"/>
      <c r="S54" s="9"/>
      <c r="T54" s="9"/>
      <c r="U54" s="9"/>
      <c r="V54" s="20"/>
      <c r="W54" s="127"/>
      <c r="X54" s="20"/>
      <c r="Y54" s="127" t="s">
        <v>96</v>
      </c>
      <c r="Z54" s="127" t="s">
        <v>97</v>
      </c>
      <c r="AA54" s="20"/>
      <c r="AB54" s="20"/>
      <c r="AC54" s="20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99" customFormat="1" ht="20.100000000000001" customHeight="1">
      <c r="A55" s="231" t="s">
        <v>102</v>
      </c>
      <c r="B55" s="232">
        <f>'[61]Tabele Fin GK prez'!$D55</f>
        <v>122</v>
      </c>
      <c r="C55" s="232">
        <f>'[61]Tabele Fin GK prez'!$E55</f>
        <v>351</v>
      </c>
      <c r="D55" s="233">
        <f t="shared" si="9"/>
        <v>-0.6524216524216524</v>
      </c>
      <c r="E55" s="37"/>
      <c r="F55" s="13"/>
      <c r="G55" s="13"/>
      <c r="H55" s="13"/>
      <c r="I55" s="124"/>
      <c r="J55" s="125"/>
      <c r="K55" s="124"/>
      <c r="L55" s="124"/>
      <c r="M55" s="128"/>
      <c r="N55" s="9"/>
      <c r="O55" s="9"/>
      <c r="P55" s="9"/>
      <c r="Q55" s="9"/>
      <c r="R55" s="9"/>
      <c r="S55" s="9"/>
      <c r="T55" s="9"/>
      <c r="U55" s="9"/>
      <c r="V55" s="20"/>
      <c r="W55" s="127"/>
      <c r="X55" s="20"/>
      <c r="Y55" s="127" t="s">
        <v>102</v>
      </c>
      <c r="Z55" s="127"/>
      <c r="AA55" s="20"/>
      <c r="AB55" s="20"/>
      <c r="AC55" s="20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99" customFormat="1" ht="20.100000000000001" customHeight="1">
      <c r="A56" s="231" t="str">
        <f t="shared" si="7"/>
        <v>Obrót, GOZ i pozostałe</v>
      </c>
      <c r="B56" s="232">
        <f>'[61]Tabele Fin GK prez'!$D56</f>
        <v>35</v>
      </c>
      <c r="C56" s="232">
        <f>'[61]Tabele Fin GK prez'!$E56</f>
        <v>24</v>
      </c>
      <c r="D56" s="233">
        <f t="shared" si="9"/>
        <v>0.45833333333333326</v>
      </c>
      <c r="E56" s="13"/>
      <c r="F56" s="13"/>
      <c r="G56" s="13"/>
      <c r="H56" s="13"/>
      <c r="I56" s="124"/>
      <c r="J56" s="125"/>
      <c r="K56" s="124"/>
      <c r="L56" s="124"/>
      <c r="M56" s="125"/>
      <c r="N56" s="9"/>
      <c r="O56" s="9"/>
      <c r="P56" s="9"/>
      <c r="Q56" s="9"/>
      <c r="R56" s="9"/>
      <c r="S56" s="9"/>
      <c r="T56" s="9"/>
      <c r="U56" s="9"/>
      <c r="V56" s="20"/>
      <c r="W56" s="127"/>
      <c r="X56" s="20"/>
      <c r="Y56" s="127" t="s">
        <v>103</v>
      </c>
      <c r="Z56" s="127" t="s">
        <v>104</v>
      </c>
      <c r="AA56" s="20"/>
      <c r="AB56" s="20"/>
      <c r="AC56" s="20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99" customFormat="1" ht="20.100000000000001" customHeight="1">
      <c r="A57" s="231" t="str">
        <f t="shared" si="7"/>
        <v>SUMA</v>
      </c>
      <c r="B57" s="232">
        <f>SUM(B47,B49:B52,B55:B56)</f>
        <v>2674</v>
      </c>
      <c r="C57" s="232">
        <f>SUM(C47,C49:C52,C55:C56)</f>
        <v>2464</v>
      </c>
      <c r="D57" s="233">
        <f t="shared" si="9"/>
        <v>8.5227272727272707E-2</v>
      </c>
      <c r="E57" s="13"/>
      <c r="F57" s="13"/>
      <c r="G57" s="13"/>
      <c r="H57" s="13"/>
      <c r="I57" s="126"/>
      <c r="J57" s="134"/>
      <c r="K57" s="126"/>
      <c r="L57" s="126"/>
      <c r="M57" s="125"/>
      <c r="N57" s="9"/>
      <c r="O57" s="9"/>
      <c r="P57" s="9"/>
      <c r="Q57" s="9"/>
      <c r="R57" s="9"/>
      <c r="S57" s="9"/>
      <c r="T57" s="9"/>
      <c r="U57" s="9"/>
      <c r="V57" s="20"/>
      <c r="W57" s="127"/>
      <c r="X57" s="20"/>
      <c r="Y57" s="127" t="s">
        <v>72</v>
      </c>
      <c r="Z57" s="127" t="s">
        <v>73</v>
      </c>
      <c r="AA57" s="20"/>
      <c r="AB57" s="20"/>
      <c r="AC57" s="20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48" customFormat="1" ht="20.100000000000001" customHeight="1">
      <c r="A58" s="119" t="str">
        <f t="shared" si="7"/>
        <v>SUMA (w tym korekty konsolidacyjne)</v>
      </c>
      <c r="B58" s="235">
        <f>'[61]Tabele Fin GK prez'!$D$58</f>
        <v>2579</v>
      </c>
      <c r="C58" s="235">
        <f>'[61]Tabele Fin GK prez'!$E$58</f>
        <v>2396</v>
      </c>
      <c r="D58" s="233">
        <f t="shared" si="9"/>
        <v>7.6377295492487507E-2</v>
      </c>
      <c r="E58" s="46"/>
      <c r="F58" s="46"/>
      <c r="G58" s="135"/>
      <c r="H58" s="136"/>
      <c r="I58" s="136"/>
      <c r="J58" s="134"/>
      <c r="K58" s="136"/>
      <c r="L58" s="136"/>
      <c r="M58" s="125"/>
      <c r="N58" s="49"/>
      <c r="O58" s="49"/>
      <c r="P58" s="49"/>
      <c r="Q58" s="49"/>
      <c r="R58" s="49"/>
      <c r="S58" s="49"/>
      <c r="T58" s="49"/>
      <c r="U58" s="49"/>
      <c r="V58" s="22"/>
      <c r="W58" s="127"/>
      <c r="X58" s="22"/>
      <c r="Y58" s="137" t="s">
        <v>105</v>
      </c>
      <c r="Z58" s="137" t="s">
        <v>106</v>
      </c>
      <c r="AA58" s="22"/>
      <c r="AB58" s="22"/>
      <c r="AC58" s="22"/>
      <c r="AD58" s="47"/>
      <c r="AE58" s="47"/>
      <c r="AF58" s="47"/>
      <c r="AG58" s="47"/>
      <c r="AH58" s="47"/>
      <c r="AI58" s="47"/>
      <c r="AJ58" s="47"/>
      <c r="AK58" s="47"/>
      <c r="AL58" s="47"/>
    </row>
    <row r="59" spans="1:38" s="99" customFormat="1" ht="20.100000000000001" customHeight="1">
      <c r="A59" s="50"/>
      <c r="B59" s="87"/>
      <c r="C59" s="87"/>
      <c r="D59" s="87"/>
      <c r="E59" s="9"/>
      <c r="F59" s="1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20"/>
      <c r="W59" s="20"/>
      <c r="X59" s="20"/>
      <c r="Y59" s="33"/>
      <c r="Z59" s="33"/>
      <c r="AA59" s="20"/>
      <c r="AB59" s="20"/>
      <c r="AC59" s="20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s="99" customFormat="1" ht="20.100000000000001" customHeight="1">
      <c r="A60" s="138" t="str">
        <f t="shared" ref="A60:A80" si="10">IF(B$1="SWITCH TO ENGLISH",Y60,Z60)</f>
        <v>Przychody i koszty segmentu</v>
      </c>
      <c r="B60" s="84"/>
      <c r="C60" s="84"/>
      <c r="D60" s="84"/>
      <c r="E60" s="9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0"/>
      <c r="W60" s="20"/>
      <c r="X60" s="20"/>
      <c r="Y60" s="32" t="s">
        <v>107</v>
      </c>
      <c r="Z60" s="32" t="s">
        <v>108</v>
      </c>
      <c r="AA60" s="20"/>
      <c r="AB60" s="20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8" customFormat="1" ht="21" customHeight="1" thickBot="1">
      <c r="A61" s="121" t="str">
        <f t="shared" si="10"/>
        <v>Energetyka Konwencjonalna</v>
      </c>
      <c r="B61" s="139"/>
      <c r="C61" s="139"/>
      <c r="D61" s="139"/>
      <c r="E61" s="9"/>
      <c r="F61" s="13"/>
      <c r="G61" s="415"/>
      <c r="H61" s="415"/>
      <c r="I61" s="415"/>
      <c r="J61" s="415"/>
      <c r="K61" s="415"/>
      <c r="L61" s="415"/>
      <c r="M61" s="415"/>
      <c r="N61" s="9"/>
      <c r="O61" s="9"/>
      <c r="P61" s="9"/>
      <c r="Q61" s="9"/>
      <c r="R61" s="9"/>
      <c r="S61" s="9"/>
      <c r="T61" s="9"/>
      <c r="U61" s="9"/>
      <c r="V61" s="20"/>
      <c r="W61" s="21"/>
      <c r="X61" s="21"/>
      <c r="Y61" s="32" t="s">
        <v>88</v>
      </c>
      <c r="Z61" s="32" t="s">
        <v>89</v>
      </c>
      <c r="AA61" s="21"/>
      <c r="AB61" s="21"/>
      <c r="AC61" s="21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s="99" customFormat="1" ht="20.100000000000001" customHeight="1" thickTop="1" thickBot="1">
      <c r="A62" s="249" t="str">
        <f t="shared" si="10"/>
        <v>[mln PLN]</v>
      </c>
      <c r="B62" s="250" t="str">
        <f>B46</f>
        <v>II kw. 2024</v>
      </c>
      <c r="C62" s="250" t="str">
        <f t="shared" ref="C62:D62" si="11">C46</f>
        <v>II kw. 2023</v>
      </c>
      <c r="D62" s="250" t="str">
        <f t="shared" si="11"/>
        <v>r/r</v>
      </c>
      <c r="E62" s="9"/>
      <c r="F62" s="13"/>
      <c r="G62" s="140"/>
      <c r="H62" s="97"/>
      <c r="I62" s="97"/>
      <c r="J62" s="97"/>
      <c r="K62" s="97"/>
      <c r="L62" s="97"/>
      <c r="M62" s="97"/>
      <c r="N62" s="9"/>
      <c r="O62" s="9"/>
      <c r="P62" s="9"/>
      <c r="Q62" s="9"/>
      <c r="R62" s="9"/>
      <c r="S62" s="9"/>
      <c r="T62" s="9"/>
      <c r="U62" s="9"/>
      <c r="V62" s="20"/>
      <c r="W62" s="20"/>
      <c r="X62" s="20"/>
      <c r="Y62" s="98" t="s">
        <v>109</v>
      </c>
      <c r="Z62" s="98" t="s">
        <v>110</v>
      </c>
      <c r="AA62" s="20"/>
      <c r="AB62" s="20"/>
      <c r="AC62" s="20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s="99" customFormat="1" ht="20.100000000000001" customHeight="1" thickBot="1">
      <c r="A63" s="265" t="str">
        <f t="shared" si="10"/>
        <v>Przychody ze sprzedaży, w tym:</v>
      </c>
      <c r="B63" s="309">
        <v>7285</v>
      </c>
      <c r="C63" s="309">
        <v>11600</v>
      </c>
      <c r="D63" s="227">
        <f>IF((B63-C63)/C63=0,"-",(B63-C63)/C63)</f>
        <v>-0.37198275862068964</v>
      </c>
      <c r="E63" s="9"/>
      <c r="F63" s="13"/>
      <c r="G63" s="13"/>
      <c r="H63" s="13"/>
      <c r="I63" s="141"/>
      <c r="J63" s="142"/>
      <c r="K63" s="141"/>
      <c r="L63" s="141"/>
      <c r="M63" s="142"/>
      <c r="N63" s="9"/>
      <c r="O63" s="9"/>
      <c r="P63" s="9"/>
      <c r="Q63" s="9"/>
      <c r="R63" s="9"/>
      <c r="S63" s="9"/>
      <c r="T63" s="9"/>
      <c r="U63" s="9"/>
      <c r="V63" s="20"/>
      <c r="W63" s="20"/>
      <c r="X63" s="20"/>
      <c r="Y63" s="143" t="s">
        <v>111</v>
      </c>
      <c r="Z63" s="144" t="s">
        <v>112</v>
      </c>
      <c r="AA63" s="20"/>
      <c r="AB63" s="20"/>
      <c r="AC63" s="20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99" customFormat="1" ht="20.100000000000001" customHeight="1" thickTop="1" thickBot="1">
      <c r="A64" s="264" t="str">
        <f t="shared" si="10"/>
        <v>Przychody ze sprzedaży energii elektrycznej</v>
      </c>
      <c r="B64" s="310">
        <v>6433</v>
      </c>
      <c r="C64" s="310">
        <v>10408</v>
      </c>
      <c r="D64" s="233">
        <f t="shared" ref="D64:D67" si="12">IF((B64-C64)/C64=0,"-",(B64-C64)/C64)</f>
        <v>-0.38191775557263641</v>
      </c>
      <c r="E64" s="9"/>
      <c r="F64" s="13"/>
      <c r="G64" s="13"/>
      <c r="H64" s="13"/>
      <c r="I64" s="100"/>
      <c r="J64" s="101"/>
      <c r="K64" s="100"/>
      <c r="L64" s="100"/>
      <c r="M64" s="101"/>
      <c r="N64" s="9"/>
      <c r="O64" s="9"/>
      <c r="P64" s="9"/>
      <c r="Q64" s="9"/>
      <c r="R64" s="9"/>
      <c r="S64" s="9"/>
      <c r="T64" s="9"/>
      <c r="U64" s="9"/>
      <c r="V64" s="20"/>
      <c r="W64" s="20"/>
      <c r="X64" s="20"/>
      <c r="Y64" s="145" t="s">
        <v>113</v>
      </c>
      <c r="Z64" s="146" t="s">
        <v>114</v>
      </c>
      <c r="AA64" s="20"/>
      <c r="AB64" s="20"/>
      <c r="AC64" s="20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99" customFormat="1" ht="20.100000000000001" customHeight="1" thickBot="1">
      <c r="A65" s="264" t="str">
        <f t="shared" si="10"/>
        <v>Przychody z Rynku Mocy</v>
      </c>
      <c r="B65" s="310">
        <v>530</v>
      </c>
      <c r="C65" s="310">
        <v>527</v>
      </c>
      <c r="D65" s="233">
        <f t="shared" si="12"/>
        <v>5.6925996204933585E-3</v>
      </c>
      <c r="E65" s="9"/>
      <c r="F65" s="13"/>
      <c r="G65" s="13"/>
      <c r="H65" s="13"/>
      <c r="I65" s="100"/>
      <c r="J65" s="101"/>
      <c r="K65" s="100"/>
      <c r="L65" s="100"/>
      <c r="M65" s="101"/>
      <c r="N65" s="9"/>
      <c r="O65" s="9"/>
      <c r="P65" s="9"/>
      <c r="Q65" s="9"/>
      <c r="R65" s="9"/>
      <c r="S65" s="9"/>
      <c r="T65" s="9"/>
      <c r="U65" s="9"/>
      <c r="V65" s="20"/>
      <c r="W65" s="20"/>
      <c r="X65" s="20"/>
      <c r="Y65" s="147" t="s">
        <v>115</v>
      </c>
      <c r="Z65" s="148" t="s">
        <v>116</v>
      </c>
      <c r="AA65" s="20"/>
      <c r="AB65" s="20"/>
      <c r="AC65" s="20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s="99" customFormat="1" ht="20.100000000000001" customHeight="1" thickBot="1">
      <c r="A66" s="264" t="str">
        <f t="shared" si="10"/>
        <v>Przychody ze sprzedaży RUS</v>
      </c>
      <c r="B66" s="310">
        <v>240</v>
      </c>
      <c r="C66" s="310">
        <v>594</v>
      </c>
      <c r="D66" s="233">
        <f t="shared" si="12"/>
        <v>-0.59595959595959591</v>
      </c>
      <c r="E66" s="9"/>
      <c r="F66" s="13"/>
      <c r="G66" s="13"/>
      <c r="H66" s="13"/>
      <c r="I66" s="103"/>
      <c r="J66" s="101"/>
      <c r="K66" s="103"/>
      <c r="L66" s="103"/>
      <c r="M66" s="101"/>
      <c r="N66" s="9"/>
      <c r="O66" s="9"/>
      <c r="P66" s="9"/>
      <c r="Q66" s="9"/>
      <c r="R66" s="9"/>
      <c r="S66" s="9"/>
      <c r="T66" s="9"/>
      <c r="U66" s="9"/>
      <c r="V66" s="20"/>
      <c r="W66" s="20"/>
      <c r="X66" s="20"/>
      <c r="Y66" s="149" t="s">
        <v>117</v>
      </c>
      <c r="Z66" s="150" t="s">
        <v>118</v>
      </c>
      <c r="AA66" s="20"/>
      <c r="AB66" s="20"/>
      <c r="AC66" s="20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s="99" customFormat="1" ht="20.100000000000001" customHeight="1" thickBot="1">
      <c r="A67" s="316" t="str">
        <f t="shared" si="10"/>
        <v>Przychody ze sprzedaży ciepła</v>
      </c>
      <c r="B67" s="310">
        <v>30</v>
      </c>
      <c r="C67" s="310">
        <v>23</v>
      </c>
      <c r="D67" s="233">
        <f t="shared" si="12"/>
        <v>0.30434782608695654</v>
      </c>
      <c r="E67" s="9"/>
      <c r="F67" s="13"/>
      <c r="G67" s="13"/>
      <c r="H67" s="13"/>
      <c r="I67" s="103"/>
      <c r="J67" s="101"/>
      <c r="K67" s="103"/>
      <c r="L67" s="103"/>
      <c r="M67" s="101"/>
      <c r="N67" s="9"/>
      <c r="O67" s="9"/>
      <c r="P67" s="9"/>
      <c r="Q67" s="9"/>
      <c r="R67" s="9"/>
      <c r="S67" s="9"/>
      <c r="T67" s="9"/>
      <c r="U67" s="9"/>
      <c r="V67" s="20"/>
      <c r="W67" s="20"/>
      <c r="X67" s="20"/>
      <c r="Y67" s="154" t="s">
        <v>123</v>
      </c>
      <c r="Z67" s="153" t="s">
        <v>124</v>
      </c>
      <c r="AA67" s="20"/>
      <c r="AB67" s="20"/>
      <c r="AC67" s="20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99" customFormat="1" ht="20.100000000000001" customHeight="1" thickBot="1">
      <c r="A68" s="265" t="str">
        <f t="shared" si="10"/>
        <v>Koszty rodzajowe, w tym:</v>
      </c>
      <c r="B68" s="309">
        <v>7485</v>
      </c>
      <c r="C68" s="309">
        <v>10038</v>
      </c>
      <c r="D68" s="314">
        <f>IF((B68-C68)/C68=0,"-",(B68-C68)/C68)</f>
        <v>-0.25433353257621039</v>
      </c>
      <c r="E68" s="9"/>
      <c r="F68" s="13"/>
      <c r="G68" s="13"/>
      <c r="H68" s="13"/>
      <c r="I68" s="141"/>
      <c r="J68" s="114"/>
      <c r="K68" s="100"/>
      <c r="L68" s="100"/>
      <c r="M68" s="114"/>
      <c r="N68" s="9"/>
      <c r="O68" s="9"/>
      <c r="P68" s="9"/>
      <c r="Q68" s="9"/>
      <c r="R68" s="9"/>
      <c r="S68" s="9"/>
      <c r="T68" s="9"/>
      <c r="U68" s="9"/>
      <c r="V68" s="20"/>
      <c r="W68" s="20"/>
      <c r="X68" s="20"/>
      <c r="Y68" s="155" t="s">
        <v>125</v>
      </c>
      <c r="Z68" s="156" t="s">
        <v>126</v>
      </c>
      <c r="AA68" s="20"/>
      <c r="AB68" s="20"/>
      <c r="AC68" s="20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s="99" customFormat="1" ht="20.100000000000001" customHeight="1" thickBot="1">
      <c r="A69" s="264" t="str">
        <f t="shared" si="10"/>
        <v>Amortyzacja</v>
      </c>
      <c r="B69" s="310">
        <v>359</v>
      </c>
      <c r="C69" s="310">
        <v>515</v>
      </c>
      <c r="D69" s="315">
        <f t="shared" ref="D69:D75" si="13">IF((B69-C69)/C69=0,"-",(B69-C69)/C69)</f>
        <v>-0.30291262135922331</v>
      </c>
      <c r="E69" s="9"/>
      <c r="F69" s="13"/>
      <c r="G69" s="13"/>
      <c r="H69" s="13"/>
      <c r="I69" s="103"/>
      <c r="J69" s="111"/>
      <c r="K69" s="100"/>
      <c r="L69" s="100"/>
      <c r="M69" s="111"/>
      <c r="N69" s="9"/>
      <c r="O69" s="9"/>
      <c r="P69" s="9"/>
      <c r="Q69" s="9"/>
      <c r="R69" s="9"/>
      <c r="S69" s="9"/>
      <c r="T69" s="9"/>
      <c r="U69" s="9"/>
      <c r="V69" s="20"/>
      <c r="W69" s="20"/>
      <c r="X69" s="20"/>
      <c r="Y69" s="151" t="s">
        <v>127</v>
      </c>
      <c r="Z69" s="157" t="s">
        <v>128</v>
      </c>
      <c r="AA69" s="20"/>
      <c r="AB69" s="20"/>
      <c r="AC69" s="20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99" customFormat="1" ht="20.100000000000001" customHeight="1" thickBot="1">
      <c r="A70" s="264" t="str">
        <f t="shared" si="10"/>
        <v>Zużycie materiałów</v>
      </c>
      <c r="B70" s="310">
        <v>1069</v>
      </c>
      <c r="C70" s="310">
        <v>1836</v>
      </c>
      <c r="D70" s="315">
        <f t="shared" si="13"/>
        <v>-0.41775599128540303</v>
      </c>
      <c r="E70" s="9"/>
      <c r="F70" s="13"/>
      <c r="G70" s="13"/>
      <c r="H70" s="13"/>
      <c r="I70" s="103"/>
      <c r="J70" s="111"/>
      <c r="K70" s="100"/>
      <c r="L70" s="100"/>
      <c r="M70" s="111"/>
      <c r="N70" s="9"/>
      <c r="O70" s="9"/>
      <c r="P70" s="9"/>
      <c r="Q70" s="9"/>
      <c r="R70" s="9"/>
      <c r="S70" s="9"/>
      <c r="T70" s="9"/>
      <c r="U70" s="9"/>
      <c r="V70" s="20"/>
      <c r="W70" s="20"/>
      <c r="X70" s="20"/>
      <c r="Y70" s="151" t="s">
        <v>129</v>
      </c>
      <c r="Z70" s="157" t="s">
        <v>130</v>
      </c>
      <c r="AA70" s="20"/>
      <c r="AB70" s="20"/>
      <c r="AC70" s="20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1:38" s="99" customFormat="1" ht="20.100000000000001" customHeight="1" thickBot="1">
      <c r="A71" s="264" t="str">
        <f t="shared" si="10"/>
        <v>Zużycie energii</v>
      </c>
      <c r="B71" s="310">
        <v>10</v>
      </c>
      <c r="C71" s="310">
        <v>15</v>
      </c>
      <c r="D71" s="315">
        <f t="shared" si="13"/>
        <v>-0.33333333333333331</v>
      </c>
      <c r="E71" s="9"/>
      <c r="F71" s="13"/>
      <c r="G71" s="13"/>
      <c r="H71" s="13"/>
      <c r="I71" s="103"/>
      <c r="J71" s="111"/>
      <c r="K71" s="103"/>
      <c r="L71" s="103"/>
      <c r="M71" s="111"/>
      <c r="N71" s="9"/>
      <c r="O71" s="9"/>
      <c r="P71" s="9"/>
      <c r="Q71" s="9"/>
      <c r="R71" s="9"/>
      <c r="S71" s="9"/>
      <c r="T71" s="9"/>
      <c r="U71" s="9"/>
      <c r="V71" s="20"/>
      <c r="W71" s="20"/>
      <c r="X71" s="20"/>
      <c r="Y71" s="151" t="s">
        <v>131</v>
      </c>
      <c r="Z71" s="157" t="s">
        <v>132</v>
      </c>
      <c r="AA71" s="20"/>
      <c r="AB71" s="20"/>
      <c r="AC71" s="20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s="99" customFormat="1" ht="20.100000000000001" customHeight="1" thickBot="1">
      <c r="A72" s="264" t="str">
        <f t="shared" si="10"/>
        <v>Usługi obce</v>
      </c>
      <c r="B72" s="310">
        <v>467</v>
      </c>
      <c r="C72" s="310">
        <v>514</v>
      </c>
      <c r="D72" s="315">
        <f t="shared" si="13"/>
        <v>-9.1439688715953302E-2</v>
      </c>
      <c r="E72" s="9"/>
      <c r="F72" s="13"/>
      <c r="G72" s="13"/>
      <c r="H72" s="13"/>
      <c r="I72" s="103"/>
      <c r="J72" s="111"/>
      <c r="K72" s="100"/>
      <c r="L72" s="103"/>
      <c r="M72" s="111"/>
      <c r="N72" s="9"/>
      <c r="O72" s="9"/>
      <c r="P72" s="9"/>
      <c r="Q72" s="9"/>
      <c r="R72" s="9"/>
      <c r="S72" s="9"/>
      <c r="T72" s="9"/>
      <c r="U72" s="9"/>
      <c r="V72" s="20"/>
      <c r="W72" s="20"/>
      <c r="X72" s="20"/>
      <c r="Y72" s="151" t="s">
        <v>133</v>
      </c>
      <c r="Z72" s="157" t="s">
        <v>134</v>
      </c>
      <c r="AA72" s="20"/>
      <c r="AB72" s="20"/>
      <c r="AC72" s="20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s="99" customFormat="1" ht="20.100000000000001" customHeight="1" thickBot="1">
      <c r="A73" s="264" t="str">
        <f t="shared" si="10"/>
        <v>Podatki i opłaty</v>
      </c>
      <c r="B73" s="310">
        <v>4604</v>
      </c>
      <c r="C73" s="310">
        <v>6230</v>
      </c>
      <c r="D73" s="315">
        <f t="shared" si="13"/>
        <v>-0.26099518459069021</v>
      </c>
      <c r="E73" s="9"/>
      <c r="F73" s="13"/>
      <c r="G73" s="13"/>
      <c r="H73" s="13"/>
      <c r="I73" s="103"/>
      <c r="J73" s="111"/>
      <c r="K73" s="100"/>
      <c r="L73" s="100"/>
      <c r="M73" s="111"/>
      <c r="N73" s="9"/>
      <c r="O73" s="9"/>
      <c r="P73" s="9"/>
      <c r="Q73" s="9"/>
      <c r="R73" s="9"/>
      <c r="S73" s="9"/>
      <c r="T73" s="9"/>
      <c r="U73" s="9"/>
      <c r="V73" s="20"/>
      <c r="W73" s="20"/>
      <c r="X73" s="20"/>
      <c r="Y73" s="151" t="s">
        <v>135</v>
      </c>
      <c r="Z73" s="157" t="s">
        <v>136</v>
      </c>
      <c r="AA73" s="20"/>
      <c r="AB73" s="20"/>
      <c r="AC73" s="20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s="99" customFormat="1" ht="20.100000000000001" customHeight="1" thickBot="1">
      <c r="A74" s="264" t="str">
        <f t="shared" si="10"/>
        <v>Koszty osobowe</v>
      </c>
      <c r="B74" s="310">
        <v>918</v>
      </c>
      <c r="C74" s="310">
        <v>881</v>
      </c>
      <c r="D74" s="315">
        <f t="shared" si="13"/>
        <v>4.1997729852440407E-2</v>
      </c>
      <c r="E74" s="9"/>
      <c r="F74" s="13"/>
      <c r="G74" s="13"/>
      <c r="H74" s="13"/>
      <c r="I74" s="103"/>
      <c r="J74" s="111"/>
      <c r="K74" s="100"/>
      <c r="L74" s="100"/>
      <c r="M74" s="111"/>
      <c r="N74" s="9"/>
      <c r="O74" s="9"/>
      <c r="P74" s="9"/>
      <c r="Q74" s="9"/>
      <c r="R74" s="9"/>
      <c r="S74" s="9"/>
      <c r="T74" s="9"/>
      <c r="U74" s="9"/>
      <c r="V74" s="20"/>
      <c r="W74" s="20"/>
      <c r="X74" s="20"/>
      <c r="Y74" s="151" t="s">
        <v>137</v>
      </c>
      <c r="Z74" s="157" t="s">
        <v>138</v>
      </c>
      <c r="AA74" s="20"/>
      <c r="AB74" s="20"/>
      <c r="AC74" s="20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s="99" customFormat="1" ht="20.100000000000001" customHeight="1" thickBot="1">
      <c r="A75" s="264" t="str">
        <f t="shared" si="10"/>
        <v>Pozostałe koszty</v>
      </c>
      <c r="B75" s="310">
        <v>57</v>
      </c>
      <c r="C75" s="310">
        <v>48</v>
      </c>
      <c r="D75" s="315">
        <f t="shared" si="13"/>
        <v>0.1875</v>
      </c>
      <c r="E75" s="9"/>
      <c r="F75" s="13"/>
      <c r="G75" s="13"/>
      <c r="H75" s="13"/>
      <c r="I75" s="103"/>
      <c r="J75" s="111"/>
      <c r="K75" s="103"/>
      <c r="L75" s="103"/>
      <c r="M75" s="111"/>
      <c r="N75" s="9"/>
      <c r="O75" s="9"/>
      <c r="P75" s="9"/>
      <c r="Q75" s="9"/>
      <c r="R75" s="9"/>
      <c r="S75" s="9"/>
      <c r="T75" s="9"/>
      <c r="U75" s="9"/>
      <c r="V75" s="20"/>
      <c r="W75" s="20"/>
      <c r="X75" s="20"/>
      <c r="Y75" s="158" t="s">
        <v>139</v>
      </c>
      <c r="Z75" s="153" t="s">
        <v>140</v>
      </c>
      <c r="AA75" s="20"/>
      <c r="AB75" s="20"/>
      <c r="AC75" s="20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1:38" s="99" customFormat="1" ht="20.100000000000001" customHeight="1" thickBot="1">
      <c r="A76" s="265" t="str">
        <f t="shared" si="10"/>
        <v>Koszty aktywowane</v>
      </c>
      <c r="B76" s="309">
        <v>-75</v>
      </c>
      <c r="C76" s="309">
        <v>-88</v>
      </c>
      <c r="D76" s="349">
        <f>IF((B76-C76)/C76=0,"-",(B76-C76)/C76)</f>
        <v>-0.14772727272727273</v>
      </c>
      <c r="E76" s="9"/>
      <c r="F76" s="13"/>
      <c r="G76" s="13"/>
      <c r="H76" s="13"/>
      <c r="I76" s="100"/>
      <c r="J76" s="111"/>
      <c r="K76" s="100"/>
      <c r="L76" s="100"/>
      <c r="M76" s="111"/>
      <c r="N76" s="9"/>
      <c r="O76" s="9"/>
      <c r="P76" s="9"/>
      <c r="Q76" s="9"/>
      <c r="R76" s="9"/>
      <c r="S76" s="9"/>
      <c r="T76" s="9"/>
      <c r="U76" s="9"/>
      <c r="V76" s="20"/>
      <c r="W76" s="20"/>
      <c r="X76" s="20"/>
      <c r="Y76" s="159" t="s">
        <v>141</v>
      </c>
      <c r="Z76" s="156" t="s">
        <v>142</v>
      </c>
      <c r="AA76" s="20"/>
      <c r="AB76" s="20"/>
      <c r="AC76" s="20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1:38" s="99" customFormat="1" ht="20.100000000000001" customHeight="1" thickBot="1">
      <c r="A77" s="265" t="str">
        <f t="shared" si="10"/>
        <v>Wartość sprzedanych towarów i materiałów</v>
      </c>
      <c r="B77" s="309">
        <v>412</v>
      </c>
      <c r="C77" s="309">
        <v>1733</v>
      </c>
      <c r="D77" s="314">
        <f>IF((B77-C77)/C77=0,"-",(B77-C77)/C77)</f>
        <v>-0.76226197345643398</v>
      </c>
      <c r="E77" s="9"/>
      <c r="F77" s="13"/>
      <c r="G77" s="13"/>
      <c r="H77" s="13"/>
      <c r="I77" s="100"/>
      <c r="J77" s="111"/>
      <c r="K77" s="100"/>
      <c r="L77" s="100"/>
      <c r="M77" s="111"/>
      <c r="N77" s="9"/>
      <c r="O77" s="9"/>
      <c r="P77" s="9"/>
      <c r="Q77" s="9"/>
      <c r="R77" s="9"/>
      <c r="S77" s="9"/>
      <c r="T77" s="9"/>
      <c r="U77" s="9"/>
      <c r="V77" s="20"/>
      <c r="W77" s="20"/>
      <c r="X77" s="20"/>
      <c r="Y77" s="160" t="s">
        <v>143</v>
      </c>
      <c r="Z77" s="161" t="s">
        <v>144</v>
      </c>
      <c r="AA77" s="20"/>
      <c r="AB77" s="20"/>
      <c r="AC77" s="20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99" customFormat="1" ht="20.100000000000001" customHeight="1" thickBot="1">
      <c r="A78" s="265" t="str">
        <f t="shared" si="10"/>
        <v>Wynik na pozostałej działalności operacyjnej</v>
      </c>
      <c r="B78" s="309">
        <v>405</v>
      </c>
      <c r="C78" s="309">
        <v>-327</v>
      </c>
      <c r="D78" s="309" t="s">
        <v>34</v>
      </c>
      <c r="E78" s="37"/>
      <c r="F78" s="13"/>
      <c r="G78" s="13"/>
      <c r="H78" s="13"/>
      <c r="I78" s="103"/>
      <c r="J78" s="111"/>
      <c r="K78" s="100"/>
      <c r="L78" s="103"/>
      <c r="M78" s="101"/>
      <c r="N78" s="9"/>
      <c r="O78" s="9"/>
      <c r="P78" s="9"/>
      <c r="Q78" s="9"/>
      <c r="R78" s="9"/>
      <c r="S78" s="9"/>
      <c r="T78" s="9"/>
      <c r="U78" s="9"/>
      <c r="V78" s="20"/>
      <c r="W78" s="20"/>
      <c r="X78" s="20"/>
      <c r="Y78" s="160" t="s">
        <v>145</v>
      </c>
      <c r="Z78" s="161" t="s">
        <v>146</v>
      </c>
      <c r="AA78" s="20"/>
      <c r="AB78" s="20"/>
      <c r="AC78" s="20"/>
      <c r="AD78" s="19"/>
      <c r="AE78" s="19"/>
      <c r="AF78" s="19"/>
      <c r="AG78" s="19"/>
      <c r="AH78" s="19"/>
      <c r="AI78" s="19"/>
      <c r="AJ78" s="19"/>
      <c r="AK78" s="19"/>
      <c r="AL78" s="19"/>
    </row>
    <row r="79" spans="1:38" s="99" customFormat="1" ht="20.100000000000001" customHeight="1">
      <c r="A79" s="265" t="str">
        <f t="shared" si="10"/>
        <v>EBIT</v>
      </c>
      <c r="B79" s="309">
        <v>-133</v>
      </c>
      <c r="C79" s="309">
        <v>-411</v>
      </c>
      <c r="D79" s="309" t="s">
        <v>34</v>
      </c>
      <c r="E79" s="37"/>
      <c r="F79" s="13"/>
      <c r="G79" s="13"/>
      <c r="H79" s="13"/>
      <c r="I79" s="103"/>
      <c r="J79" s="101"/>
      <c r="K79" s="100"/>
      <c r="L79" s="100"/>
      <c r="M79" s="101"/>
      <c r="N79" s="9"/>
      <c r="O79" s="9"/>
      <c r="P79" s="9"/>
      <c r="Q79" s="9"/>
      <c r="R79" s="9"/>
      <c r="S79" s="9"/>
      <c r="T79" s="9"/>
      <c r="U79" s="9"/>
      <c r="V79" s="20"/>
      <c r="W79" s="20"/>
      <c r="X79" s="20"/>
      <c r="Y79" s="160" t="s">
        <v>21</v>
      </c>
      <c r="Z79" s="162" t="s">
        <v>21</v>
      </c>
      <c r="AA79" s="20"/>
      <c r="AB79" s="20"/>
      <c r="AC79" s="20"/>
      <c r="AD79" s="19"/>
      <c r="AE79" s="19"/>
      <c r="AF79" s="19"/>
      <c r="AG79" s="19"/>
      <c r="AH79" s="19"/>
      <c r="AI79" s="19"/>
      <c r="AJ79" s="19"/>
      <c r="AK79" s="19"/>
      <c r="AL79" s="19"/>
    </row>
    <row r="80" spans="1:38" s="99" customFormat="1" ht="20.100000000000001" customHeight="1">
      <c r="A80" s="265" t="str">
        <f t="shared" si="10"/>
        <v>EBITDA</v>
      </c>
      <c r="B80" s="309">
        <v>226</v>
      </c>
      <c r="C80" s="309">
        <v>104</v>
      </c>
      <c r="D80" s="227">
        <f t="shared" ref="D80" si="14">IF((B80-C80)/C80=0,"-",(B80-C80)/C80)</f>
        <v>1.1730769230769231</v>
      </c>
      <c r="E80" s="37"/>
      <c r="F80" s="13"/>
      <c r="G80" s="13"/>
      <c r="H80" s="13"/>
      <c r="I80" s="103"/>
      <c r="J80" s="101"/>
      <c r="K80" s="100"/>
      <c r="L80" s="100"/>
      <c r="M80" s="101"/>
      <c r="N80" s="9"/>
      <c r="O80" s="9"/>
      <c r="P80" s="9"/>
      <c r="Q80" s="9"/>
      <c r="R80" s="9"/>
      <c r="S80" s="9"/>
      <c r="T80" s="9"/>
      <c r="U80" s="9"/>
      <c r="V80" s="20"/>
      <c r="W80" s="20"/>
      <c r="X80" s="20"/>
      <c r="Y80" s="163" t="s">
        <v>17</v>
      </c>
      <c r="Z80" s="164" t="s">
        <v>17</v>
      </c>
      <c r="AA80" s="20"/>
      <c r="AB80" s="20"/>
      <c r="AC80" s="20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1:38" s="99" customFormat="1" ht="75">
      <c r="A81" s="165"/>
      <c r="B81" s="75"/>
      <c r="C81" s="75"/>
      <c r="D81" s="166" t="str">
        <f t="shared" ref="D81" si="15">IF(OR(AND(B81&gt;0,C81&gt;0),AND(B81&lt;0,C81&lt;0)),((B81)/(C81)-1),IF(B81*C81=0,"-",IF(B81/C81&lt;0,"-","Uwaga!")))</f>
        <v>-</v>
      </c>
      <c r="E81" s="9"/>
      <c r="F81" s="1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20"/>
      <c r="W81" s="20"/>
      <c r="X81" s="20"/>
      <c r="Y81" s="167" t="s">
        <v>147</v>
      </c>
      <c r="Z81" s="167" t="s">
        <v>148</v>
      </c>
      <c r="AA81" s="20"/>
      <c r="AB81" s="20"/>
      <c r="AC81" s="20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1:38" s="99" customFormat="1" ht="20.100000000000001" customHeight="1" thickBot="1">
      <c r="A82" s="325" t="str">
        <f>IF(B$1="SWITCH TO ENGLISH",Y82,Z82)</f>
        <v>Ciepłownictwo</v>
      </c>
      <c r="B82" s="326"/>
      <c r="C82" s="326"/>
      <c r="D82" s="326"/>
      <c r="E82" s="9"/>
      <c r="F82" s="13"/>
      <c r="G82" s="415"/>
      <c r="H82" s="415"/>
      <c r="I82" s="415"/>
      <c r="J82" s="415"/>
      <c r="K82" s="106"/>
      <c r="L82" s="106"/>
      <c r="M82" s="106"/>
      <c r="N82" s="9"/>
      <c r="O82" s="9"/>
      <c r="P82" s="9"/>
      <c r="Q82" s="9"/>
      <c r="R82" s="9"/>
      <c r="S82" s="9"/>
      <c r="T82" s="9"/>
      <c r="U82" s="9"/>
      <c r="V82" s="20"/>
      <c r="W82" s="20"/>
      <c r="X82" s="20"/>
      <c r="Y82" s="168" t="s">
        <v>90</v>
      </c>
      <c r="Z82" s="168" t="s">
        <v>149</v>
      </c>
      <c r="AA82" s="168"/>
      <c r="AB82" s="168"/>
      <c r="AC82" s="20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1:38" s="99" customFormat="1" ht="20.100000000000001" customHeight="1" thickTop="1" thickBot="1">
      <c r="A83" s="223" t="s">
        <v>12</v>
      </c>
      <c r="B83" s="224" t="s">
        <v>462</v>
      </c>
      <c r="C83" s="224" t="s">
        <v>463</v>
      </c>
      <c r="D83" s="224" t="s">
        <v>4</v>
      </c>
      <c r="E83" s="9"/>
      <c r="F83" s="13"/>
      <c r="G83" s="140"/>
      <c r="H83" s="97"/>
      <c r="I83" s="97"/>
      <c r="J83" s="97"/>
      <c r="K83" s="97"/>
      <c r="L83" s="97"/>
      <c r="M83" s="97"/>
      <c r="N83" s="9"/>
      <c r="O83" s="9"/>
      <c r="P83" s="9"/>
      <c r="Q83" s="9"/>
      <c r="R83" s="9"/>
      <c r="S83" s="9"/>
      <c r="T83" s="9"/>
      <c r="U83" s="9"/>
      <c r="V83" s="20"/>
      <c r="W83" s="20"/>
      <c r="X83" s="20"/>
      <c r="Y83" s="160" t="s">
        <v>109</v>
      </c>
      <c r="Z83" s="160" t="s">
        <v>110</v>
      </c>
      <c r="AA83" s="20"/>
      <c r="AB83" s="20"/>
      <c r="AC83" s="20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1:38" s="99" customFormat="1" ht="20.100000000000001" customHeight="1" thickTop="1" thickBot="1">
      <c r="A84" s="265" t="s">
        <v>111</v>
      </c>
      <c r="B84" s="327">
        <v>1721</v>
      </c>
      <c r="C84" s="328">
        <v>2244</v>
      </c>
      <c r="D84" s="227">
        <f>IF((B84-C84)/C84=0,"-",(B84-C84)/C84)</f>
        <v>-0.23306595365418895</v>
      </c>
      <c r="E84" s="9"/>
      <c r="F84" s="13"/>
      <c r="G84" s="13"/>
      <c r="H84" s="13"/>
      <c r="I84" s="113"/>
      <c r="J84" s="142"/>
      <c r="K84" s="141"/>
      <c r="L84" s="141"/>
      <c r="M84" s="142"/>
      <c r="N84" s="9"/>
      <c r="O84" s="9"/>
      <c r="P84" s="9"/>
      <c r="Q84" s="9"/>
      <c r="R84" s="9"/>
      <c r="S84" s="9"/>
      <c r="T84" s="9"/>
      <c r="U84" s="9"/>
      <c r="V84" s="20"/>
      <c r="W84" s="20"/>
      <c r="X84" s="20"/>
      <c r="Y84" s="169" t="s">
        <v>111</v>
      </c>
      <c r="Z84" s="144" t="s">
        <v>112</v>
      </c>
      <c r="AA84" s="20"/>
      <c r="AB84" s="20"/>
      <c r="AC84" s="20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1:38" s="99" customFormat="1" ht="32.1" customHeight="1" thickTop="1" thickBot="1">
      <c r="A85" s="264" t="s">
        <v>113</v>
      </c>
      <c r="B85" s="310">
        <v>846</v>
      </c>
      <c r="C85" s="310">
        <v>1213</v>
      </c>
      <c r="D85" s="233">
        <f t="shared" ref="D85:D87" si="16">IF((B85-C85)/C85=0,"-",(B85-C85)/C85)</f>
        <v>-0.30255564715581201</v>
      </c>
      <c r="E85" s="9"/>
      <c r="F85" s="13"/>
      <c r="G85" s="13"/>
      <c r="H85" s="13"/>
      <c r="I85" s="103"/>
      <c r="J85" s="101"/>
      <c r="K85" s="100"/>
      <c r="L85" s="100"/>
      <c r="M85" s="101"/>
      <c r="N85" s="9"/>
      <c r="O85" s="9"/>
      <c r="P85" s="9"/>
      <c r="Q85" s="9"/>
      <c r="R85" s="9"/>
      <c r="S85" s="9"/>
      <c r="T85" s="9"/>
      <c r="U85" s="9"/>
      <c r="V85" s="20"/>
      <c r="W85" s="20"/>
      <c r="X85" s="20"/>
      <c r="Y85" s="170" t="s">
        <v>113</v>
      </c>
      <c r="Z85" s="146" t="s">
        <v>114</v>
      </c>
      <c r="AA85" s="20"/>
      <c r="AB85" s="20"/>
      <c r="AC85" s="20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1:38" s="99" customFormat="1" ht="29.85" customHeight="1" thickBot="1">
      <c r="A86" s="264" t="s">
        <v>150</v>
      </c>
      <c r="B86" s="310">
        <v>748</v>
      </c>
      <c r="C86" s="310">
        <v>807</v>
      </c>
      <c r="D86" s="233">
        <f t="shared" si="16"/>
        <v>-7.3110285006195791E-2</v>
      </c>
      <c r="E86" s="9"/>
      <c r="F86" s="13"/>
      <c r="G86" s="13"/>
      <c r="H86" s="13"/>
      <c r="I86" s="103"/>
      <c r="J86" s="104"/>
      <c r="K86" s="103"/>
      <c r="L86" s="103"/>
      <c r="M86" s="103"/>
      <c r="N86" s="9"/>
      <c r="O86" s="9"/>
      <c r="P86" s="9"/>
      <c r="Q86" s="9"/>
      <c r="R86" s="9"/>
      <c r="S86" s="9"/>
      <c r="T86" s="9"/>
      <c r="U86" s="9"/>
      <c r="V86" s="20"/>
      <c r="W86" s="20"/>
      <c r="X86" s="20"/>
      <c r="Y86" s="170" t="s">
        <v>121</v>
      </c>
      <c r="Z86" s="150" t="s">
        <v>122</v>
      </c>
      <c r="AA86" s="20"/>
      <c r="AB86" s="20"/>
      <c r="AC86" s="20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s="99" customFormat="1" ht="20.100000000000001" customHeight="1" thickBot="1">
      <c r="A87" s="264" t="s">
        <v>151</v>
      </c>
      <c r="B87" s="310">
        <v>61</v>
      </c>
      <c r="C87" s="310">
        <v>50</v>
      </c>
      <c r="D87" s="233">
        <f t="shared" si="16"/>
        <v>0.22</v>
      </c>
      <c r="E87" s="9"/>
      <c r="F87" s="13"/>
      <c r="G87" s="13"/>
      <c r="H87" s="13"/>
      <c r="I87" s="103"/>
      <c r="J87" s="104"/>
      <c r="K87" s="103"/>
      <c r="L87" s="103"/>
      <c r="M87" s="103"/>
      <c r="N87" s="9"/>
      <c r="O87" s="9"/>
      <c r="P87" s="9"/>
      <c r="Q87" s="9"/>
      <c r="R87" s="9"/>
      <c r="S87" s="9"/>
      <c r="T87" s="9"/>
      <c r="U87" s="9"/>
      <c r="V87" s="20"/>
      <c r="W87" s="20"/>
      <c r="X87" s="20"/>
      <c r="Y87" s="147" t="s">
        <v>152</v>
      </c>
      <c r="Z87" s="148" t="s">
        <v>153</v>
      </c>
      <c r="AA87" s="20"/>
      <c r="AB87" s="20"/>
      <c r="AC87" s="20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1:38" s="99" customFormat="1" ht="20.100000000000001" customHeight="1" thickBot="1">
      <c r="A88" s="264" t="s">
        <v>455</v>
      </c>
      <c r="B88" s="310">
        <v>0</v>
      </c>
      <c r="C88" s="310">
        <v>11</v>
      </c>
      <c r="D88" s="233" t="s">
        <v>34</v>
      </c>
      <c r="E88" s="9"/>
      <c r="F88" s="13"/>
      <c r="G88" s="13"/>
      <c r="H88" s="13"/>
      <c r="I88" s="103"/>
      <c r="J88" s="101"/>
      <c r="K88" s="100"/>
      <c r="L88" s="100"/>
      <c r="M88" s="101"/>
      <c r="N88" s="9"/>
      <c r="O88" s="9"/>
      <c r="P88" s="9"/>
      <c r="Q88" s="9"/>
      <c r="R88" s="9"/>
      <c r="S88" s="9"/>
      <c r="T88" s="9"/>
      <c r="U88" s="9"/>
      <c r="V88" s="20"/>
      <c r="W88" s="20"/>
      <c r="X88" s="20"/>
      <c r="Y88" s="154" t="s">
        <v>123</v>
      </c>
      <c r="Z88" s="153" t="s">
        <v>124</v>
      </c>
      <c r="AA88" s="20"/>
      <c r="AB88" s="20"/>
      <c r="AC88" s="20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1:38" s="99" customFormat="1" ht="20.100000000000001" customHeight="1" thickBot="1">
      <c r="A89" s="329" t="s">
        <v>125</v>
      </c>
      <c r="B89" s="309">
        <v>1541</v>
      </c>
      <c r="C89" s="309">
        <v>1982</v>
      </c>
      <c r="D89" s="314">
        <f>IF((B89-C89)/C89=0,"-",(B89-C89)/C89)</f>
        <v>-0.22250252270433904</v>
      </c>
      <c r="E89" s="9"/>
      <c r="F89" s="13"/>
      <c r="G89" s="13"/>
      <c r="H89" s="13"/>
      <c r="I89" s="113"/>
      <c r="J89" s="114"/>
      <c r="K89" s="141"/>
      <c r="L89" s="141"/>
      <c r="M89" s="114"/>
      <c r="N89" s="9"/>
      <c r="O89" s="9"/>
      <c r="P89" s="9"/>
      <c r="Q89" s="9"/>
      <c r="R89" s="9"/>
      <c r="S89" s="9"/>
      <c r="T89" s="9"/>
      <c r="U89" s="9"/>
      <c r="V89" s="20"/>
      <c r="W89" s="20"/>
      <c r="X89" s="20"/>
      <c r="Y89" s="171" t="s">
        <v>125</v>
      </c>
      <c r="Z89" s="156" t="s">
        <v>126</v>
      </c>
      <c r="AA89" s="20"/>
      <c r="AB89" s="20"/>
      <c r="AC89" s="20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1:38" s="99" customFormat="1" ht="20.100000000000001" customHeight="1" thickBot="1">
      <c r="A90" s="316" t="s">
        <v>127</v>
      </c>
      <c r="B90" s="310">
        <v>211</v>
      </c>
      <c r="C90" s="310">
        <v>196</v>
      </c>
      <c r="D90" s="315">
        <f t="shared" ref="D90:D96" si="17">IF((B90-C90)/C90=0,"-",(B90-C90)/C90)</f>
        <v>7.6530612244897961E-2</v>
      </c>
      <c r="E90" s="9"/>
      <c r="F90" s="13"/>
      <c r="G90" s="13"/>
      <c r="H90" s="13"/>
      <c r="I90" s="103"/>
      <c r="J90" s="101"/>
      <c r="K90" s="103"/>
      <c r="L90" s="103"/>
      <c r="M90" s="101"/>
      <c r="N90" s="9"/>
      <c r="O90" s="9"/>
      <c r="P90" s="9"/>
      <c r="Q90" s="9"/>
      <c r="R90" s="9"/>
      <c r="S90" s="9"/>
      <c r="T90" s="9"/>
      <c r="U90" s="9"/>
      <c r="V90" s="20"/>
      <c r="W90" s="20"/>
      <c r="X90" s="20"/>
      <c r="Y90" s="172" t="s">
        <v>127</v>
      </c>
      <c r="Z90" s="157" t="s">
        <v>128</v>
      </c>
      <c r="AA90" s="20"/>
      <c r="AB90" s="20"/>
      <c r="AC90" s="20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1:38" s="99" customFormat="1" ht="20.100000000000001" customHeight="1" thickBot="1">
      <c r="A91" s="316" t="s">
        <v>129</v>
      </c>
      <c r="B91" s="310">
        <v>545</v>
      </c>
      <c r="C91" s="310">
        <v>785</v>
      </c>
      <c r="D91" s="315">
        <f t="shared" si="17"/>
        <v>-0.30573248407643311</v>
      </c>
      <c r="E91" s="9"/>
      <c r="F91" s="13"/>
      <c r="G91" s="13"/>
      <c r="H91" s="13"/>
      <c r="I91" s="103"/>
      <c r="J91" s="111"/>
      <c r="K91" s="100"/>
      <c r="L91" s="100"/>
      <c r="M91" s="111"/>
      <c r="N91" s="9"/>
      <c r="O91" s="9"/>
      <c r="P91" s="9"/>
      <c r="Q91" s="9"/>
      <c r="R91" s="9"/>
      <c r="S91" s="9"/>
      <c r="T91" s="9"/>
      <c r="U91" s="9"/>
      <c r="V91" s="20"/>
      <c r="W91" s="20"/>
      <c r="X91" s="20"/>
      <c r="Y91" s="172" t="s">
        <v>129</v>
      </c>
      <c r="Z91" s="157" t="s">
        <v>130</v>
      </c>
      <c r="AA91" s="20"/>
      <c r="AB91" s="20"/>
      <c r="AC91" s="20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1:38" s="99" customFormat="1" ht="20.100000000000001" customHeight="1" thickBot="1">
      <c r="A92" s="316" t="s">
        <v>131</v>
      </c>
      <c r="B92" s="310">
        <v>9</v>
      </c>
      <c r="C92" s="310">
        <v>8</v>
      </c>
      <c r="D92" s="315">
        <f t="shared" si="17"/>
        <v>0.125</v>
      </c>
      <c r="E92" s="9"/>
      <c r="F92" s="13"/>
      <c r="G92" s="13"/>
      <c r="H92" s="13"/>
      <c r="I92" s="103"/>
      <c r="J92" s="111"/>
      <c r="K92" s="103"/>
      <c r="L92" s="103"/>
      <c r="M92" s="111"/>
      <c r="N92" s="9"/>
      <c r="O92" s="9"/>
      <c r="P92" s="9"/>
      <c r="Q92" s="9"/>
      <c r="R92" s="9"/>
      <c r="S92" s="9"/>
      <c r="T92" s="9"/>
      <c r="U92" s="9"/>
      <c r="V92" s="20"/>
      <c r="W92" s="20"/>
      <c r="X92" s="20"/>
      <c r="Y92" s="172" t="s">
        <v>131</v>
      </c>
      <c r="Z92" s="157" t="s">
        <v>132</v>
      </c>
      <c r="AA92" s="20"/>
      <c r="AB92" s="20"/>
      <c r="AC92" s="20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s="99" customFormat="1" ht="20.100000000000001" customHeight="1" thickBot="1">
      <c r="A93" s="316" t="s">
        <v>133</v>
      </c>
      <c r="B93" s="310">
        <v>151</v>
      </c>
      <c r="C93" s="310">
        <v>150</v>
      </c>
      <c r="D93" s="315">
        <f t="shared" si="17"/>
        <v>6.6666666666666671E-3</v>
      </c>
      <c r="E93" s="9"/>
      <c r="F93" s="13"/>
      <c r="G93" s="13"/>
      <c r="H93" s="13"/>
      <c r="I93" s="103"/>
      <c r="J93" s="101"/>
      <c r="K93" s="103"/>
      <c r="L93" s="103"/>
      <c r="M93" s="111"/>
      <c r="N93" s="9"/>
      <c r="O93" s="9"/>
      <c r="P93" s="9"/>
      <c r="Q93" s="9"/>
      <c r="R93" s="9"/>
      <c r="S93" s="9"/>
      <c r="T93" s="9"/>
      <c r="U93" s="9"/>
      <c r="V93" s="20"/>
      <c r="W93" s="20"/>
      <c r="X93" s="20"/>
      <c r="Y93" s="172" t="s">
        <v>133</v>
      </c>
      <c r="Z93" s="157" t="s">
        <v>134</v>
      </c>
      <c r="AA93" s="20"/>
      <c r="AB93" s="20"/>
      <c r="AC93" s="20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1:38" s="99" customFormat="1" ht="20.100000000000001" customHeight="1" thickBot="1">
      <c r="A94" s="316" t="s">
        <v>135</v>
      </c>
      <c r="B94" s="310">
        <v>472</v>
      </c>
      <c r="C94" s="310">
        <v>686</v>
      </c>
      <c r="D94" s="315">
        <f t="shared" si="17"/>
        <v>-0.31195335276967928</v>
      </c>
      <c r="E94" s="9"/>
      <c r="F94" s="13"/>
      <c r="G94" s="13"/>
      <c r="H94" s="13"/>
      <c r="I94" s="103"/>
      <c r="J94" s="111"/>
      <c r="K94" s="103"/>
      <c r="L94" s="103"/>
      <c r="M94" s="111"/>
      <c r="N94" s="9"/>
      <c r="O94" s="9"/>
      <c r="P94" s="9"/>
      <c r="Q94" s="9"/>
      <c r="R94" s="9"/>
      <c r="S94" s="9"/>
      <c r="T94" s="9"/>
      <c r="U94" s="9"/>
      <c r="V94" s="20"/>
      <c r="W94" s="20"/>
      <c r="X94" s="20"/>
      <c r="Y94" s="172" t="s">
        <v>135</v>
      </c>
      <c r="Z94" s="157" t="s">
        <v>136</v>
      </c>
      <c r="AA94" s="20"/>
      <c r="AB94" s="20"/>
      <c r="AC94" s="20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1:38" s="99" customFormat="1" ht="20.100000000000001" customHeight="1" thickBot="1">
      <c r="A95" s="316" t="s">
        <v>137</v>
      </c>
      <c r="B95" s="310">
        <v>141</v>
      </c>
      <c r="C95" s="310">
        <v>148</v>
      </c>
      <c r="D95" s="315">
        <f t="shared" si="17"/>
        <v>-4.72972972972973E-2</v>
      </c>
      <c r="E95" s="9"/>
      <c r="F95" s="13"/>
      <c r="G95" s="13"/>
      <c r="H95" s="13"/>
      <c r="I95" s="103"/>
      <c r="J95" s="111"/>
      <c r="K95" s="103"/>
      <c r="L95" s="103"/>
      <c r="M95" s="111"/>
      <c r="N95" s="9"/>
      <c r="O95" s="9"/>
      <c r="P95" s="9"/>
      <c r="Q95" s="9"/>
      <c r="R95" s="9"/>
      <c r="S95" s="9"/>
      <c r="T95" s="9"/>
      <c r="U95" s="9"/>
      <c r="V95" s="20"/>
      <c r="W95" s="20"/>
      <c r="X95" s="20"/>
      <c r="Y95" s="172" t="s">
        <v>137</v>
      </c>
      <c r="Z95" s="157" t="s">
        <v>138</v>
      </c>
      <c r="AA95" s="20"/>
      <c r="AB95" s="20"/>
      <c r="AC95" s="20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1:38" s="99" customFormat="1" ht="20.100000000000001" customHeight="1" thickBot="1">
      <c r="A96" s="316" t="s">
        <v>139</v>
      </c>
      <c r="B96" s="310">
        <f>B89-B90-B91-B92-B93-B94-B95</f>
        <v>12</v>
      </c>
      <c r="C96" s="310">
        <f>C89-C90-C91-C92-C93-C94-C95</f>
        <v>9</v>
      </c>
      <c r="D96" s="315">
        <f t="shared" si="17"/>
        <v>0.33333333333333331</v>
      </c>
      <c r="E96" s="9"/>
      <c r="F96" s="13"/>
      <c r="G96" s="13"/>
      <c r="H96" s="13"/>
      <c r="I96" s="103"/>
      <c r="J96" s="101"/>
      <c r="K96" s="103"/>
      <c r="L96" s="103"/>
      <c r="M96" s="104"/>
      <c r="N96" s="9"/>
      <c r="O96" s="9"/>
      <c r="P96" s="9"/>
      <c r="Q96" s="9"/>
      <c r="R96" s="9"/>
      <c r="S96" s="9"/>
      <c r="T96" s="9"/>
      <c r="U96" s="9"/>
      <c r="V96" s="20"/>
      <c r="W96" s="20"/>
      <c r="X96" s="20"/>
      <c r="Y96" s="173" t="s">
        <v>139</v>
      </c>
      <c r="Z96" s="153" t="s">
        <v>140</v>
      </c>
      <c r="AA96" s="20"/>
      <c r="AB96" s="20"/>
      <c r="AC96" s="20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1:38" s="99" customFormat="1" ht="20.100000000000001" customHeight="1" thickBot="1">
      <c r="A97" s="265" t="s">
        <v>141</v>
      </c>
      <c r="B97" s="330">
        <v>-14</v>
      </c>
      <c r="C97" s="330">
        <v>-13</v>
      </c>
      <c r="D97" s="233">
        <f t="shared" ref="D97:D101" si="18">IF((B97-C97)/C97=0,"-",(B97-C97)/C97)</f>
        <v>7.6923076923076927E-2</v>
      </c>
      <c r="E97" s="9"/>
      <c r="F97" s="13"/>
      <c r="G97" s="13"/>
      <c r="H97" s="13"/>
      <c r="I97" s="103"/>
      <c r="J97" s="111"/>
      <c r="K97" s="100"/>
      <c r="L97" s="100"/>
      <c r="M97" s="111"/>
      <c r="N97" s="9"/>
      <c r="O97" s="9"/>
      <c r="P97" s="9"/>
      <c r="Q97" s="9"/>
      <c r="R97" s="9"/>
      <c r="S97" s="9"/>
      <c r="T97" s="9"/>
      <c r="U97" s="9"/>
      <c r="V97" s="20"/>
      <c r="W97" s="20"/>
      <c r="X97" s="20"/>
      <c r="Y97" s="171" t="s">
        <v>141</v>
      </c>
      <c r="Z97" s="156" t="s">
        <v>142</v>
      </c>
      <c r="AA97" s="20"/>
      <c r="AB97" s="20"/>
      <c r="AC97" s="20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1:38" s="99" customFormat="1" ht="38.1" customHeight="1" thickBot="1">
      <c r="A98" s="265" t="s">
        <v>143</v>
      </c>
      <c r="B98" s="330">
        <v>166</v>
      </c>
      <c r="C98" s="330">
        <v>134</v>
      </c>
      <c r="D98" s="233">
        <f t="shared" si="18"/>
        <v>0.23880597014925373</v>
      </c>
      <c r="E98" s="9"/>
      <c r="F98" s="13"/>
      <c r="G98" s="13"/>
      <c r="H98" s="13"/>
      <c r="I98" s="100"/>
      <c r="J98" s="111"/>
      <c r="K98" s="100"/>
      <c r="L98" s="100"/>
      <c r="M98" s="111"/>
      <c r="N98" s="9"/>
      <c r="O98" s="9"/>
      <c r="P98" s="9"/>
      <c r="Q98" s="9"/>
      <c r="R98" s="9"/>
      <c r="S98" s="9"/>
      <c r="T98" s="9"/>
      <c r="U98" s="9"/>
      <c r="V98" s="20"/>
      <c r="W98" s="20"/>
      <c r="X98" s="20"/>
      <c r="Y98" s="174" t="s">
        <v>143</v>
      </c>
      <c r="Z98" s="161" t="s">
        <v>144</v>
      </c>
      <c r="AA98" s="20"/>
      <c r="AB98" s="20"/>
      <c r="AC98" s="20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1:38" s="99" customFormat="1" ht="32.85" customHeight="1" thickBot="1">
      <c r="A99" s="265" t="s">
        <v>145</v>
      </c>
      <c r="B99" s="330">
        <v>16</v>
      </c>
      <c r="C99" s="330">
        <v>-17</v>
      </c>
      <c r="D99" s="233">
        <f t="shared" si="18"/>
        <v>-1.9411764705882353</v>
      </c>
      <c r="E99" s="9"/>
      <c r="F99" s="13"/>
      <c r="G99" s="13"/>
      <c r="H99" s="13"/>
      <c r="I99" s="103"/>
      <c r="J99" s="103"/>
      <c r="K99" s="103"/>
      <c r="L99" s="103"/>
      <c r="M99" s="101"/>
      <c r="N99" s="9"/>
      <c r="O99" s="9"/>
      <c r="P99" s="9"/>
      <c r="Q99" s="9"/>
      <c r="R99" s="9"/>
      <c r="S99" s="9"/>
      <c r="T99" s="9"/>
      <c r="U99" s="9"/>
      <c r="V99" s="20"/>
      <c r="W99" s="20"/>
      <c r="X99" s="20"/>
      <c r="Y99" s="174" t="s">
        <v>145</v>
      </c>
      <c r="Z99" s="161" t="s">
        <v>146</v>
      </c>
      <c r="AA99" s="20"/>
      <c r="AB99" s="20"/>
      <c r="AC99" s="20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1:38" s="99" customFormat="1" ht="20.100000000000001" customHeight="1">
      <c r="A100" s="265" t="s">
        <v>21</v>
      </c>
      <c r="B100" s="330">
        <v>47</v>
      </c>
      <c r="C100" s="330">
        <v>117</v>
      </c>
      <c r="D100" s="233">
        <f t="shared" si="18"/>
        <v>-0.59829059829059827</v>
      </c>
      <c r="E100" s="9"/>
      <c r="F100" s="13"/>
      <c r="G100" s="13"/>
      <c r="H100" s="13"/>
      <c r="I100" s="103"/>
      <c r="J100" s="103"/>
      <c r="K100" s="103"/>
      <c r="L100" s="103"/>
      <c r="M100" s="101"/>
      <c r="N100" s="9"/>
      <c r="O100" s="9"/>
      <c r="P100" s="9"/>
      <c r="Q100" s="9"/>
      <c r="R100" s="9"/>
      <c r="S100" s="9"/>
      <c r="T100" s="9"/>
      <c r="U100" s="9"/>
      <c r="V100" s="20"/>
      <c r="W100" s="20"/>
      <c r="X100" s="20"/>
      <c r="Y100" s="175" t="s">
        <v>21</v>
      </c>
      <c r="Z100" s="162" t="s">
        <v>21</v>
      </c>
      <c r="AA100" s="20"/>
      <c r="AB100" s="20"/>
      <c r="AC100" s="20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1:38" s="99" customFormat="1" ht="20.100000000000001" customHeight="1">
      <c r="A101" s="265" t="s">
        <v>17</v>
      </c>
      <c r="B101" s="330">
        <v>259</v>
      </c>
      <c r="C101" s="330">
        <v>312</v>
      </c>
      <c r="D101" s="233">
        <f t="shared" si="18"/>
        <v>-0.16987179487179488</v>
      </c>
      <c r="E101" s="9"/>
      <c r="F101" s="13"/>
      <c r="G101" s="13"/>
      <c r="H101" s="13"/>
      <c r="I101" s="103"/>
      <c r="J101" s="103"/>
      <c r="K101" s="103"/>
      <c r="L101" s="103"/>
      <c r="M101" s="101"/>
      <c r="N101" s="9"/>
      <c r="O101" s="9"/>
      <c r="P101" s="9"/>
      <c r="Q101" s="9"/>
      <c r="R101" s="9"/>
      <c r="S101" s="9"/>
      <c r="T101" s="9"/>
      <c r="U101" s="9"/>
      <c r="V101" s="20"/>
      <c r="W101" s="20"/>
      <c r="X101" s="20"/>
      <c r="Y101" s="160" t="s">
        <v>17</v>
      </c>
      <c r="Z101" s="164" t="s">
        <v>17</v>
      </c>
      <c r="AA101" s="20"/>
      <c r="AB101" s="20"/>
      <c r="AC101" s="20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1:38" s="99" customFormat="1" ht="20.100000000000001" customHeight="1">
      <c r="A102" s="50"/>
      <c r="B102" s="84"/>
      <c r="C102" s="84"/>
      <c r="D102" s="84"/>
      <c r="E102" s="9"/>
      <c r="F102" s="13"/>
      <c r="G102" s="13"/>
      <c r="H102" s="1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20"/>
      <c r="W102" s="20"/>
      <c r="X102" s="20"/>
      <c r="Y102" s="33"/>
      <c r="Z102" s="33"/>
      <c r="AA102" s="20"/>
      <c r="AB102" s="20"/>
      <c r="AC102" s="20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1:38" s="8" customFormat="1" ht="20.100000000000001" customHeight="1" thickBot="1">
      <c r="A103" s="176" t="str">
        <f t="shared" ref="A103:A123" si="19">IF(B$1="SWITCH TO ENGLISH",Y103,Z103)</f>
        <v>Energetyka Odnawialna</v>
      </c>
      <c r="B103" s="177"/>
      <c r="C103" s="177"/>
      <c r="D103" s="177"/>
      <c r="E103" s="9"/>
      <c r="F103" s="13"/>
      <c r="G103" s="178"/>
      <c r="H103" s="179"/>
      <c r="I103" s="179"/>
      <c r="J103" s="179"/>
      <c r="K103" s="179"/>
      <c r="L103" s="179"/>
      <c r="M103" s="179"/>
      <c r="N103" s="9"/>
      <c r="O103" s="9"/>
      <c r="P103" s="9"/>
      <c r="Q103" s="9"/>
      <c r="R103" s="9"/>
      <c r="S103" s="9"/>
      <c r="T103" s="9"/>
      <c r="U103" s="9"/>
      <c r="V103" s="20"/>
      <c r="W103" s="21"/>
      <c r="X103" s="21"/>
      <c r="Y103" s="96" t="s">
        <v>154</v>
      </c>
      <c r="Z103" s="180" t="s">
        <v>155</v>
      </c>
      <c r="AA103" s="21"/>
      <c r="AB103" s="21"/>
      <c r="AC103" s="21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 s="99" customFormat="1" ht="20.100000000000001" customHeight="1" thickTop="1" thickBot="1">
      <c r="A104" s="249" t="str">
        <f t="shared" si="19"/>
        <v>[mln PLN]</v>
      </c>
      <c r="B104" s="250" t="str">
        <f>B62</f>
        <v>II kw. 2024</v>
      </c>
      <c r="C104" s="250" t="str">
        <f>C62</f>
        <v>II kw. 2023</v>
      </c>
      <c r="D104" s="250" t="str">
        <f>D62</f>
        <v>r/r</v>
      </c>
      <c r="E104" s="9"/>
      <c r="F104" s="13"/>
      <c r="G104" s="178"/>
      <c r="H104" s="179"/>
      <c r="I104" s="97"/>
      <c r="J104" s="97"/>
      <c r="K104" s="97"/>
      <c r="L104" s="97"/>
      <c r="M104" s="97"/>
      <c r="N104" s="9"/>
      <c r="O104" s="9"/>
      <c r="P104" s="9"/>
      <c r="Q104" s="9"/>
      <c r="R104" s="9"/>
      <c r="S104" s="9"/>
      <c r="T104" s="9"/>
      <c r="U104" s="9"/>
      <c r="V104" s="20"/>
      <c r="W104" s="20"/>
      <c r="X104" s="20"/>
      <c r="Y104" s="98" t="s">
        <v>109</v>
      </c>
      <c r="Z104" s="98" t="s">
        <v>110</v>
      </c>
      <c r="AA104" s="20"/>
      <c r="AB104" s="20"/>
      <c r="AC104" s="20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1:38" s="99" customFormat="1" ht="20.100000000000001" customHeight="1" thickBot="1">
      <c r="A105" s="212" t="str">
        <f t="shared" si="19"/>
        <v>Przychody ze sprzedaży, w tym:</v>
      </c>
      <c r="B105" s="214">
        <v>557</v>
      </c>
      <c r="C105" s="214">
        <v>604</v>
      </c>
      <c r="D105" s="246">
        <f>IF((B105-C105)/C105=0,"-",(B105-C105)/C105)</f>
        <v>-7.7814569536423836E-2</v>
      </c>
      <c r="E105" s="9"/>
      <c r="F105" s="13"/>
      <c r="G105" s="13"/>
      <c r="H105" s="13"/>
      <c r="I105" s="113"/>
      <c r="J105" s="114"/>
      <c r="K105" s="113"/>
      <c r="L105" s="113"/>
      <c r="M105" s="142"/>
      <c r="N105" s="9"/>
      <c r="O105" s="9"/>
      <c r="P105" s="9"/>
      <c r="Q105" s="9"/>
      <c r="R105" s="9"/>
      <c r="S105" s="9"/>
      <c r="T105" s="9"/>
      <c r="U105" s="9"/>
      <c r="V105" s="20"/>
      <c r="W105" s="20"/>
      <c r="X105" s="20"/>
      <c r="Y105" s="160" t="s">
        <v>111</v>
      </c>
      <c r="Z105" s="144" t="s">
        <v>112</v>
      </c>
      <c r="AA105" s="20"/>
      <c r="AB105" s="20"/>
      <c r="AC105" s="20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1:38" s="99" customFormat="1" ht="20.100000000000001" customHeight="1" thickTop="1" thickBot="1">
      <c r="A106" s="181" t="str">
        <f t="shared" si="19"/>
        <v>Przychody ze sprzedaży energii elektrycznej</v>
      </c>
      <c r="B106" s="215">
        <v>393</v>
      </c>
      <c r="C106" s="215">
        <v>483</v>
      </c>
      <c r="D106" s="247">
        <f t="shared" ref="D106:D110" si="20">IF((B106-C106)/C106=0,"-",(B106-C106)/C106)</f>
        <v>-0.18633540372670807</v>
      </c>
      <c r="E106" s="9"/>
      <c r="F106" s="13"/>
      <c r="G106" s="13"/>
      <c r="H106" s="13"/>
      <c r="I106" s="103"/>
      <c r="J106" s="101"/>
      <c r="K106" s="103"/>
      <c r="L106" s="103"/>
      <c r="M106" s="101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151" t="s">
        <v>113</v>
      </c>
      <c r="Z106" s="146" t="s">
        <v>114</v>
      </c>
      <c r="AA106" s="20"/>
      <c r="AB106" s="20"/>
      <c r="AC106" s="20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1:38" s="99" customFormat="1" ht="20.100000000000001" customHeight="1">
      <c r="A107" s="181" t="str">
        <f t="shared" si="19"/>
        <v>Przychody ze sprzedaży świadectw pochodzenia</v>
      </c>
      <c r="B107" s="248">
        <v>65</v>
      </c>
      <c r="C107" s="248">
        <v>54</v>
      </c>
      <c r="D107" s="247">
        <f t="shared" si="20"/>
        <v>0.20370370370370369</v>
      </c>
      <c r="E107" s="9"/>
      <c r="F107" s="13"/>
      <c r="G107" s="13"/>
      <c r="H107" s="13"/>
      <c r="I107" s="103"/>
      <c r="J107" s="111"/>
      <c r="K107" s="103"/>
      <c r="L107" s="103"/>
      <c r="M107" s="101"/>
      <c r="N107" s="9"/>
      <c r="O107" s="9"/>
      <c r="P107" s="9"/>
      <c r="Q107" s="9"/>
      <c r="R107" s="9"/>
      <c r="S107" s="9"/>
      <c r="T107" s="9"/>
      <c r="U107" s="9"/>
      <c r="V107" s="20"/>
      <c r="W107" s="20"/>
      <c r="X107" s="20"/>
      <c r="Y107" s="151" t="s">
        <v>119</v>
      </c>
      <c r="Z107" s="152" t="s">
        <v>120</v>
      </c>
      <c r="AA107" s="20"/>
      <c r="AB107" s="20"/>
      <c r="AC107" s="20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1:38" s="99" customFormat="1" ht="20.100000000000001" customHeight="1">
      <c r="A108" s="181" t="str">
        <f t="shared" si="19"/>
        <v>Przychody ze sprzedaży RUS</v>
      </c>
      <c r="B108" s="215">
        <v>34</v>
      </c>
      <c r="C108" s="215">
        <v>5</v>
      </c>
      <c r="D108" s="247">
        <f t="shared" si="20"/>
        <v>5.8</v>
      </c>
      <c r="E108" s="9"/>
      <c r="F108" s="13"/>
      <c r="G108" s="13"/>
      <c r="H108" s="13"/>
      <c r="I108" s="103"/>
      <c r="J108" s="111"/>
      <c r="K108" s="103"/>
      <c r="L108" s="103"/>
      <c r="M108" s="101"/>
      <c r="N108" s="9"/>
      <c r="O108" s="9"/>
      <c r="P108" s="9"/>
      <c r="Q108" s="9"/>
      <c r="R108" s="9"/>
      <c r="S108" s="9"/>
      <c r="T108" s="9"/>
      <c r="U108" s="9"/>
      <c r="V108" s="20"/>
      <c r="W108" s="20"/>
      <c r="X108" s="20"/>
      <c r="Y108" s="151" t="s">
        <v>117</v>
      </c>
      <c r="Z108" s="182" t="s">
        <v>118</v>
      </c>
      <c r="AA108" s="20"/>
      <c r="AB108" s="20"/>
      <c r="AC108" s="20"/>
      <c r="AD108" s="19"/>
      <c r="AE108" s="19"/>
      <c r="AF108" s="19"/>
      <c r="AG108" s="19"/>
      <c r="AH108" s="19"/>
      <c r="AI108" s="19"/>
      <c r="AJ108" s="19"/>
      <c r="AK108" s="19"/>
      <c r="AL108" s="19"/>
    </row>
    <row r="109" spans="1:38" s="99" customFormat="1" ht="20.100000000000001" customHeight="1">
      <c r="A109" s="181" t="str">
        <f t="shared" si="19"/>
        <v>Przychody z Rynku Mocy*</v>
      </c>
      <c r="B109" s="215">
        <v>54</v>
      </c>
      <c r="C109" s="215">
        <v>57</v>
      </c>
      <c r="D109" s="247">
        <f t="shared" si="20"/>
        <v>-5.2631578947368418E-2</v>
      </c>
      <c r="E109" s="9"/>
      <c r="F109" s="13"/>
      <c r="G109" s="13"/>
      <c r="H109" s="13"/>
      <c r="I109" s="103"/>
      <c r="J109" s="111"/>
      <c r="K109" s="103"/>
      <c r="L109" s="103"/>
      <c r="M109" s="101"/>
      <c r="N109" s="9"/>
      <c r="O109" s="9"/>
      <c r="P109" s="9"/>
      <c r="Q109" s="9"/>
      <c r="R109" s="9"/>
      <c r="S109" s="9"/>
      <c r="T109" s="9"/>
      <c r="U109" s="9"/>
      <c r="V109" s="20"/>
      <c r="W109" s="20"/>
      <c r="X109" s="20"/>
      <c r="Y109" s="151" t="s">
        <v>152</v>
      </c>
      <c r="Z109" s="182" t="s">
        <v>153</v>
      </c>
      <c r="AA109" s="20"/>
      <c r="AB109" s="20"/>
      <c r="AC109" s="20"/>
      <c r="AD109" s="19"/>
      <c r="AE109" s="19"/>
      <c r="AF109" s="19"/>
      <c r="AG109" s="19"/>
      <c r="AH109" s="19"/>
      <c r="AI109" s="19"/>
      <c r="AJ109" s="19"/>
      <c r="AK109" s="19"/>
      <c r="AL109" s="19"/>
    </row>
    <row r="110" spans="1:38" s="99" customFormat="1" ht="20.100000000000001" customHeight="1" thickBot="1">
      <c r="A110" s="181" t="str">
        <f t="shared" si="19"/>
        <v>Pozostałe przychody z podstawowej działalności</v>
      </c>
      <c r="B110" s="215">
        <v>11</v>
      </c>
      <c r="C110" s="215">
        <v>5</v>
      </c>
      <c r="D110" s="247">
        <f t="shared" si="20"/>
        <v>1.2</v>
      </c>
      <c r="E110" s="9"/>
      <c r="F110" s="13"/>
      <c r="G110" s="13"/>
      <c r="H110" s="13"/>
      <c r="I110" s="103"/>
      <c r="J110" s="111"/>
      <c r="K110" s="103"/>
      <c r="L110" s="103"/>
      <c r="M110" s="111"/>
      <c r="N110" s="9"/>
      <c r="O110" s="9"/>
      <c r="P110" s="9"/>
      <c r="Q110" s="9"/>
      <c r="R110" s="9"/>
      <c r="S110" s="9"/>
      <c r="T110" s="9"/>
      <c r="U110" s="9"/>
      <c r="V110" s="20"/>
      <c r="W110" s="20"/>
      <c r="X110" s="20"/>
      <c r="Y110" s="158" t="s">
        <v>156</v>
      </c>
      <c r="Z110" s="183" t="s">
        <v>157</v>
      </c>
      <c r="AA110" s="20"/>
      <c r="AB110" s="20"/>
      <c r="AC110" s="20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1:38" s="99" customFormat="1" ht="20.100000000000001" customHeight="1">
      <c r="A111" s="216" t="str">
        <f t="shared" si="19"/>
        <v>Koszty rodzajowe, w tym:</v>
      </c>
      <c r="B111" s="214">
        <v>388</v>
      </c>
      <c r="C111" s="214">
        <v>457</v>
      </c>
      <c r="D111" s="242">
        <f>IF((B111-C111)/C111=0,"-",(B111-C111)/C111)</f>
        <v>-0.15098468271334792</v>
      </c>
      <c r="E111" s="9"/>
      <c r="F111" s="13"/>
      <c r="G111" s="13"/>
      <c r="H111" s="13"/>
      <c r="I111" s="113"/>
      <c r="J111" s="114"/>
      <c r="K111" s="113"/>
      <c r="L111" s="113"/>
      <c r="M111" s="114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159" t="s">
        <v>125</v>
      </c>
      <c r="Z111" s="184" t="s">
        <v>126</v>
      </c>
      <c r="AA111" s="20"/>
      <c r="AB111" s="20"/>
      <c r="AC111" s="20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1:38" s="99" customFormat="1" ht="20.100000000000001" customHeight="1">
      <c r="A112" s="217" t="str">
        <f t="shared" si="19"/>
        <v>Amortyzacja</v>
      </c>
      <c r="B112" s="215">
        <v>101</v>
      </c>
      <c r="C112" s="215">
        <v>92</v>
      </c>
      <c r="D112" s="243">
        <f t="shared" ref="D112:D118" si="21">IF((B112-C112)/C112=0,"-",(B112-C112)/C112)</f>
        <v>9.7826086956521743E-2</v>
      </c>
      <c r="E112" s="9"/>
      <c r="F112" s="13"/>
      <c r="G112" s="13"/>
      <c r="H112" s="13"/>
      <c r="I112" s="103"/>
      <c r="J112" s="111"/>
      <c r="K112" s="103"/>
      <c r="L112" s="103"/>
      <c r="M112" s="111"/>
      <c r="N112" s="9"/>
      <c r="O112" s="9"/>
      <c r="P112" s="9"/>
      <c r="Q112" s="9"/>
      <c r="R112" s="9"/>
      <c r="S112" s="9"/>
      <c r="T112" s="9"/>
      <c r="U112" s="9"/>
      <c r="V112" s="20"/>
      <c r="W112" s="20"/>
      <c r="X112" s="20"/>
      <c r="Y112" s="151" t="s">
        <v>127</v>
      </c>
      <c r="Z112" s="182" t="s">
        <v>128</v>
      </c>
      <c r="AA112" s="20"/>
      <c r="AB112" s="20"/>
      <c r="AC112" s="20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1:38" s="99" customFormat="1" ht="20.100000000000001" customHeight="1">
      <c r="A113" s="217" t="str">
        <f t="shared" si="19"/>
        <v>Zużycie materiałów</v>
      </c>
      <c r="B113" s="215">
        <v>4</v>
      </c>
      <c r="C113" s="215">
        <v>4</v>
      </c>
      <c r="D113" s="243" t="str">
        <f t="shared" si="21"/>
        <v>-</v>
      </c>
      <c r="E113" s="9"/>
      <c r="F113" s="13"/>
      <c r="G113" s="13"/>
      <c r="H113" s="13"/>
      <c r="I113" s="103"/>
      <c r="J113" s="111"/>
      <c r="K113" s="103"/>
      <c r="L113" s="103"/>
      <c r="M113" s="111"/>
      <c r="N113" s="9"/>
      <c r="O113" s="9"/>
      <c r="P113" s="9"/>
      <c r="Q113" s="9"/>
      <c r="R113" s="9"/>
      <c r="S113" s="9"/>
      <c r="T113" s="9"/>
      <c r="U113" s="9"/>
      <c r="V113" s="20"/>
      <c r="W113" s="20"/>
      <c r="X113" s="20"/>
      <c r="Y113" s="151" t="s">
        <v>129</v>
      </c>
      <c r="Z113" s="182" t="s">
        <v>130</v>
      </c>
      <c r="AA113" s="20"/>
      <c r="AB113" s="20"/>
      <c r="AC113" s="20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1:38" s="99" customFormat="1" ht="20.100000000000001" customHeight="1">
      <c r="A114" s="217" t="str">
        <f t="shared" si="19"/>
        <v>Zużycie energii</v>
      </c>
      <c r="B114" s="215">
        <v>136</v>
      </c>
      <c r="C114" s="215">
        <v>170</v>
      </c>
      <c r="D114" s="243">
        <f t="shared" si="21"/>
        <v>-0.2</v>
      </c>
      <c r="E114" s="9"/>
      <c r="F114" s="13"/>
      <c r="G114" s="13"/>
      <c r="H114" s="13"/>
      <c r="I114" s="103"/>
      <c r="J114" s="111"/>
      <c r="K114" s="103"/>
      <c r="L114" s="103"/>
      <c r="M114" s="111"/>
      <c r="N114" s="9"/>
      <c r="O114" s="9"/>
      <c r="P114" s="9"/>
      <c r="Q114" s="9"/>
      <c r="R114" s="9"/>
      <c r="S114" s="9"/>
      <c r="T114" s="9"/>
      <c r="U114" s="9"/>
      <c r="V114" s="20"/>
      <c r="W114" s="20"/>
      <c r="X114" s="20"/>
      <c r="Y114" s="151" t="s">
        <v>131</v>
      </c>
      <c r="Z114" s="182" t="s">
        <v>132</v>
      </c>
      <c r="AA114" s="20"/>
      <c r="AB114" s="20"/>
      <c r="AC114" s="20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1:38" s="99" customFormat="1" ht="20.100000000000001" customHeight="1">
      <c r="A115" s="217" t="str">
        <f t="shared" si="19"/>
        <v>Usługi obce</v>
      </c>
      <c r="B115" s="215">
        <v>65</v>
      </c>
      <c r="C115" s="215">
        <v>49</v>
      </c>
      <c r="D115" s="243">
        <f t="shared" si="21"/>
        <v>0.32653061224489793</v>
      </c>
      <c r="E115" s="9"/>
      <c r="F115" s="13"/>
      <c r="G115" s="13"/>
      <c r="H115" s="13"/>
      <c r="I115" s="103"/>
      <c r="J115" s="101"/>
      <c r="K115" s="103"/>
      <c r="L115" s="103"/>
      <c r="M115" s="101"/>
      <c r="N115" s="9"/>
      <c r="O115" s="9"/>
      <c r="P115" s="9"/>
      <c r="Q115" s="9"/>
      <c r="R115" s="9"/>
      <c r="S115" s="9"/>
      <c r="T115" s="9"/>
      <c r="U115" s="9"/>
      <c r="V115" s="20"/>
      <c r="W115" s="20"/>
      <c r="X115" s="20"/>
      <c r="Y115" s="151" t="s">
        <v>133</v>
      </c>
      <c r="Z115" s="182" t="s">
        <v>134</v>
      </c>
      <c r="AA115" s="20"/>
      <c r="AB115" s="20"/>
      <c r="AC115" s="20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1:38" s="99" customFormat="1" ht="20.100000000000001" customHeight="1">
      <c r="A116" s="218" t="str">
        <f t="shared" si="19"/>
        <v>Podatki i opłaty</v>
      </c>
      <c r="B116" s="215">
        <v>24</v>
      </c>
      <c r="C116" s="215">
        <v>89</v>
      </c>
      <c r="D116" s="243">
        <f t="shared" si="21"/>
        <v>-0.7303370786516854</v>
      </c>
      <c r="E116" s="9"/>
      <c r="F116" s="13"/>
      <c r="G116" s="13"/>
      <c r="H116" s="13"/>
      <c r="I116" s="103"/>
      <c r="J116" s="111"/>
      <c r="K116" s="103"/>
      <c r="L116" s="103"/>
      <c r="M116" s="111"/>
      <c r="N116" s="9"/>
      <c r="O116" s="9"/>
      <c r="P116" s="9"/>
      <c r="Q116" s="9"/>
      <c r="R116" s="9"/>
      <c r="S116" s="9"/>
      <c r="T116" s="9"/>
      <c r="U116" s="9"/>
      <c r="V116" s="20"/>
      <c r="W116" s="20"/>
      <c r="X116" s="20"/>
      <c r="Y116" s="151" t="s">
        <v>135</v>
      </c>
      <c r="Z116" s="182" t="s">
        <v>136</v>
      </c>
      <c r="AA116" s="20"/>
      <c r="AB116" s="20"/>
      <c r="AC116" s="20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1:38" s="99" customFormat="1" ht="20.100000000000001" customHeight="1">
      <c r="A117" s="218" t="str">
        <f t="shared" si="19"/>
        <v>Koszty osobowe</v>
      </c>
      <c r="B117" s="215">
        <v>52</v>
      </c>
      <c r="C117" s="215">
        <v>49</v>
      </c>
      <c r="D117" s="243">
        <f t="shared" si="21"/>
        <v>6.1224489795918366E-2</v>
      </c>
      <c r="E117" s="9"/>
      <c r="F117" s="13"/>
      <c r="G117" s="13"/>
      <c r="H117" s="13"/>
      <c r="I117" s="103"/>
      <c r="J117" s="111"/>
      <c r="K117" s="103"/>
      <c r="L117" s="103"/>
      <c r="M117" s="111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151" t="s">
        <v>137</v>
      </c>
      <c r="Z117" s="182" t="s">
        <v>138</v>
      </c>
      <c r="AA117" s="20"/>
      <c r="AB117" s="20"/>
      <c r="AC117" s="20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1:38" s="99" customFormat="1" ht="20.100000000000001" customHeight="1" thickBot="1">
      <c r="A118" s="218" t="str">
        <f t="shared" si="19"/>
        <v>Pozostałe koszty</v>
      </c>
      <c r="B118" s="215">
        <v>6</v>
      </c>
      <c r="C118" s="215">
        <v>4</v>
      </c>
      <c r="D118" s="243">
        <f t="shared" si="21"/>
        <v>0.5</v>
      </c>
      <c r="E118" s="9"/>
      <c r="F118" s="13"/>
      <c r="G118" s="13"/>
      <c r="H118" s="13"/>
      <c r="I118" s="103"/>
      <c r="J118" s="104"/>
      <c r="K118" s="103"/>
      <c r="L118" s="103"/>
      <c r="M118" s="104"/>
      <c r="N118" s="9"/>
      <c r="O118" s="9"/>
      <c r="P118" s="9"/>
      <c r="Q118" s="9"/>
      <c r="R118" s="9"/>
      <c r="S118" s="9"/>
      <c r="T118" s="9"/>
      <c r="U118" s="9"/>
      <c r="V118" s="20"/>
      <c r="W118" s="20"/>
      <c r="X118" s="20"/>
      <c r="Y118" s="158" t="s">
        <v>139</v>
      </c>
      <c r="Z118" s="183" t="s">
        <v>140</v>
      </c>
      <c r="AA118" s="20"/>
      <c r="AB118" s="20"/>
      <c r="AC118" s="20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1:38" s="99" customFormat="1" ht="20.100000000000001" customHeight="1">
      <c r="A119" s="219" t="str">
        <f t="shared" si="19"/>
        <v>Koszty aktywowane</v>
      </c>
      <c r="B119" s="214">
        <v>-13</v>
      </c>
      <c r="C119" s="214">
        <v>-9</v>
      </c>
      <c r="D119" s="246">
        <f>IF((B119-C119)/C119=0,"-",(B119-C119)/C119)</f>
        <v>0.44444444444444442</v>
      </c>
      <c r="E119" s="9"/>
      <c r="F119" s="13"/>
      <c r="G119" s="13"/>
      <c r="H119" s="13"/>
      <c r="I119" s="103"/>
      <c r="J119" s="111"/>
      <c r="K119" s="103"/>
      <c r="L119" s="103"/>
      <c r="M119" s="111"/>
      <c r="N119" s="9"/>
      <c r="O119" s="9"/>
      <c r="P119" s="9"/>
      <c r="Q119" s="9"/>
      <c r="R119" s="9"/>
      <c r="S119" s="9"/>
      <c r="T119" s="9"/>
      <c r="U119" s="9"/>
      <c r="V119" s="20"/>
      <c r="W119" s="20"/>
      <c r="X119" s="20"/>
      <c r="Y119" s="159" t="s">
        <v>141</v>
      </c>
      <c r="Z119" s="184" t="s">
        <v>142</v>
      </c>
      <c r="AA119" s="20"/>
      <c r="AB119" s="20"/>
      <c r="AC119" s="20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1:38" s="99" customFormat="1" ht="20.100000000000001" customHeight="1">
      <c r="A120" s="219" t="str">
        <f t="shared" si="19"/>
        <v>Wartość sprzedanych towarów i materiałów</v>
      </c>
      <c r="B120" s="214">
        <v>19</v>
      </c>
      <c r="C120" s="214">
        <v>17</v>
      </c>
      <c r="D120" s="221">
        <f>IF((B120-C120)/C120=0,"-",(B120-C120)/C120)</f>
        <v>0.11764705882352941</v>
      </c>
      <c r="E120" s="9"/>
      <c r="F120" s="13"/>
      <c r="G120" s="13"/>
      <c r="H120" s="13"/>
      <c r="I120" s="103"/>
      <c r="J120" s="111"/>
      <c r="K120" s="103"/>
      <c r="L120" s="103"/>
      <c r="M120" s="111"/>
      <c r="N120" s="9"/>
      <c r="O120" s="9"/>
      <c r="P120" s="9"/>
      <c r="Q120" s="9"/>
      <c r="R120" s="9"/>
      <c r="S120" s="9"/>
      <c r="T120" s="9"/>
      <c r="U120" s="9"/>
      <c r="V120" s="20"/>
      <c r="W120" s="20"/>
      <c r="X120" s="20"/>
      <c r="Y120" s="160" t="s">
        <v>143</v>
      </c>
      <c r="Z120" s="164" t="s">
        <v>144</v>
      </c>
      <c r="AA120" s="20"/>
      <c r="AB120" s="20"/>
      <c r="AC120" s="20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1:38" s="99" customFormat="1" ht="20.100000000000001" customHeight="1">
      <c r="A121" s="220" t="str">
        <f t="shared" si="19"/>
        <v>Wynik na pozostałej działalności operacyjnej</v>
      </c>
      <c r="B121" s="214">
        <v>4</v>
      </c>
      <c r="C121" s="214">
        <v>12</v>
      </c>
      <c r="D121" s="246">
        <f t="shared" ref="D121" si="22">IF((B121-C121)/C121=0,"-",(B121-C121)/C121)</f>
        <v>-0.66666666666666663</v>
      </c>
      <c r="E121" s="9"/>
      <c r="F121" s="13"/>
      <c r="G121" s="13"/>
      <c r="H121" s="13"/>
      <c r="I121" s="103"/>
      <c r="J121" s="111"/>
      <c r="K121" s="103"/>
      <c r="L121" s="103"/>
      <c r="M121" s="101"/>
      <c r="N121" s="9"/>
      <c r="O121" s="9"/>
      <c r="P121" s="9"/>
      <c r="Q121" s="9"/>
      <c r="R121" s="9"/>
      <c r="S121" s="9"/>
      <c r="T121" s="9"/>
      <c r="U121" s="9"/>
      <c r="V121" s="20"/>
      <c r="W121" s="20"/>
      <c r="X121" s="20"/>
      <c r="Y121" s="160" t="s">
        <v>145</v>
      </c>
      <c r="Z121" s="164" t="s">
        <v>146</v>
      </c>
      <c r="AA121" s="20"/>
      <c r="AB121" s="20"/>
      <c r="AC121" s="20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1:38" s="99" customFormat="1" ht="20.100000000000001" customHeight="1">
      <c r="A122" s="220" t="str">
        <f t="shared" si="19"/>
        <v>EBIT</v>
      </c>
      <c r="B122" s="214">
        <v>167</v>
      </c>
      <c r="C122" s="214">
        <v>151</v>
      </c>
      <c r="D122" s="246">
        <f t="shared" ref="D122:D123" si="23">IF((B122-C122)/C122=0,"-",(B122-C122)/C122)</f>
        <v>0.10596026490066225</v>
      </c>
      <c r="E122" s="9"/>
      <c r="F122" s="13"/>
      <c r="G122" s="13"/>
      <c r="H122" s="13"/>
      <c r="I122" s="103"/>
      <c r="J122" s="111"/>
      <c r="K122" s="103"/>
      <c r="L122" s="103"/>
      <c r="M122" s="101"/>
      <c r="N122" s="9"/>
      <c r="O122" s="9"/>
      <c r="P122" s="9"/>
      <c r="Q122" s="9"/>
      <c r="R122" s="9"/>
      <c r="S122" s="9"/>
      <c r="T122" s="9"/>
      <c r="U122" s="9"/>
      <c r="V122" s="20"/>
      <c r="W122" s="20"/>
      <c r="X122" s="20"/>
      <c r="Y122" s="160" t="s">
        <v>21</v>
      </c>
      <c r="Z122" s="164" t="s">
        <v>21</v>
      </c>
      <c r="AA122" s="20"/>
      <c r="AB122" s="20"/>
      <c r="AC122" s="20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1:38" s="99" customFormat="1" ht="20.100000000000001" customHeight="1">
      <c r="A123" s="220" t="str">
        <f t="shared" si="19"/>
        <v>EBITDA</v>
      </c>
      <c r="B123" s="214">
        <v>268</v>
      </c>
      <c r="C123" s="214">
        <v>243</v>
      </c>
      <c r="D123" s="246">
        <f t="shared" si="23"/>
        <v>0.102880658436214</v>
      </c>
      <c r="E123" s="9"/>
      <c r="F123" s="13"/>
      <c r="G123" s="13"/>
      <c r="H123" s="1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20"/>
      <c r="W123" s="20"/>
      <c r="X123" s="20"/>
      <c r="Y123" s="160" t="s">
        <v>17</v>
      </c>
      <c r="Z123" s="164" t="s">
        <v>17</v>
      </c>
      <c r="AA123" s="20"/>
      <c r="AB123" s="20"/>
      <c r="AC123" s="20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1:38" s="99" customFormat="1" ht="20.100000000000001" customHeight="1">
      <c r="A124" s="181"/>
      <c r="B124" s="185"/>
      <c r="C124" s="185"/>
      <c r="D124" s="186"/>
      <c r="E124" s="9"/>
      <c r="F124" s="13"/>
      <c r="G124" s="178"/>
      <c r="H124" s="17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20"/>
      <c r="W124" s="20"/>
      <c r="X124" s="20"/>
      <c r="Y124" s="33"/>
      <c r="Z124" s="33"/>
      <c r="AA124" s="20"/>
      <c r="AB124" s="20"/>
      <c r="AC124" s="20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1:38" s="99" customFormat="1" ht="20.100000000000001" customHeight="1" thickBot="1">
      <c r="A125" s="121" t="str">
        <f t="shared" ref="A125:A143" si="24">IF(B$1="SWITCH TO ENGLISH",Y125,Z125)</f>
        <v>Energetyka Gazowa</v>
      </c>
      <c r="B125" s="139"/>
      <c r="C125" s="139"/>
      <c r="D125" s="139"/>
      <c r="E125" s="9"/>
      <c r="F125" s="13"/>
      <c r="G125" s="178"/>
      <c r="H125" s="17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20"/>
      <c r="W125" s="20"/>
      <c r="X125" s="20"/>
      <c r="Y125" s="32" t="s">
        <v>450</v>
      </c>
      <c r="Z125" s="32" t="s">
        <v>451</v>
      </c>
      <c r="AA125" s="20"/>
      <c r="AB125" s="20"/>
      <c r="AC125" s="20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1:38" s="99" customFormat="1" ht="20.100000000000001" customHeight="1" thickTop="1" thickBot="1">
      <c r="A126" s="249" t="str">
        <f t="shared" si="24"/>
        <v>[mln PLN]</v>
      </c>
      <c r="B126" s="250" t="str">
        <f>B104</f>
        <v>II kw. 2024</v>
      </c>
      <c r="C126" s="250" t="str">
        <f t="shared" ref="C126:D126" si="25">C104</f>
        <v>II kw. 2023</v>
      </c>
      <c r="D126" s="250" t="str">
        <f t="shared" si="25"/>
        <v>r/r</v>
      </c>
      <c r="E126" s="9"/>
      <c r="F126" s="13"/>
      <c r="G126" s="178"/>
      <c r="H126" s="17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20"/>
      <c r="W126" s="20"/>
      <c r="X126" s="20"/>
      <c r="Y126" s="98" t="s">
        <v>109</v>
      </c>
      <c r="Z126" s="98" t="s">
        <v>110</v>
      </c>
      <c r="AA126" s="20"/>
      <c r="AB126" s="20"/>
      <c r="AC126" s="20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1:38" s="99" customFormat="1" ht="20.100000000000001" customHeight="1" thickBot="1">
      <c r="A127" s="265" t="str">
        <f t="shared" si="24"/>
        <v>Przychody ze sprzedaży, w tym:</v>
      </c>
      <c r="B127" s="309">
        <v>178</v>
      </c>
      <c r="C127" s="309">
        <v>0</v>
      </c>
      <c r="D127" s="227" t="s">
        <v>34</v>
      </c>
      <c r="E127" s="9"/>
      <c r="F127" s="13"/>
      <c r="G127" s="178"/>
      <c r="H127" s="17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20"/>
      <c r="W127" s="20"/>
      <c r="X127" s="20"/>
      <c r="Y127" s="143" t="s">
        <v>111</v>
      </c>
      <c r="Z127" s="144" t="s">
        <v>112</v>
      </c>
      <c r="AA127" s="20"/>
      <c r="AB127" s="20"/>
      <c r="AC127" s="20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1:38" s="99" customFormat="1" ht="20.100000000000001" customHeight="1" thickTop="1" thickBot="1">
      <c r="A128" s="264" t="str">
        <f t="shared" si="24"/>
        <v>Przychody ze sprzedaży energii elektrycznej</v>
      </c>
      <c r="B128" s="310">
        <v>170</v>
      </c>
      <c r="C128" s="310">
        <v>0</v>
      </c>
      <c r="D128" s="233" t="s">
        <v>34</v>
      </c>
      <c r="E128" s="9"/>
      <c r="F128" s="13"/>
      <c r="G128" s="178"/>
      <c r="H128" s="17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20"/>
      <c r="W128" s="20"/>
      <c r="X128" s="20"/>
      <c r="Y128" s="145" t="s">
        <v>113</v>
      </c>
      <c r="Z128" s="146" t="s">
        <v>114</v>
      </c>
      <c r="AA128" s="20"/>
      <c r="AB128" s="20"/>
      <c r="AC128" s="20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1:38" s="99" customFormat="1" ht="20.100000000000001" customHeight="1" thickBot="1">
      <c r="A129" s="264" t="str">
        <f t="shared" si="24"/>
        <v>Przychody z Rynku Mocy</v>
      </c>
      <c r="B129" s="310">
        <v>7</v>
      </c>
      <c r="C129" s="310">
        <v>0</v>
      </c>
      <c r="D129" s="233" t="s">
        <v>34</v>
      </c>
      <c r="E129" s="9"/>
      <c r="F129" s="13"/>
      <c r="G129" s="178"/>
      <c r="H129" s="17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20"/>
      <c r="W129" s="20"/>
      <c r="X129" s="20"/>
      <c r="Y129" s="147" t="s">
        <v>115</v>
      </c>
      <c r="Z129" s="148" t="s">
        <v>116</v>
      </c>
      <c r="AA129" s="20"/>
      <c r="AB129" s="20"/>
      <c r="AC129" s="20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1:38" s="99" customFormat="1" ht="20.100000000000001" customHeight="1" thickBot="1">
      <c r="A130" s="264" t="str">
        <f t="shared" si="24"/>
        <v>Przychody ze sprzedaży RUS</v>
      </c>
      <c r="B130" s="310">
        <v>0</v>
      </c>
      <c r="C130" s="310">
        <v>0</v>
      </c>
      <c r="D130" s="233" t="s">
        <v>34</v>
      </c>
      <c r="E130" s="9"/>
      <c r="F130" s="13"/>
      <c r="G130" s="178"/>
      <c r="H130" s="17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20"/>
      <c r="W130" s="20"/>
      <c r="X130" s="20"/>
      <c r="Y130" s="149" t="s">
        <v>117</v>
      </c>
      <c r="Z130" s="150" t="s">
        <v>118</v>
      </c>
      <c r="AA130" s="20"/>
      <c r="AB130" s="20"/>
      <c r="AC130" s="20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1:38" s="99" customFormat="1" ht="20.100000000000001" customHeight="1" thickBot="1">
      <c r="A131" s="265" t="str">
        <f t="shared" si="24"/>
        <v>Koszty rodzajowe, w tym:</v>
      </c>
      <c r="B131" s="309">
        <v>185</v>
      </c>
      <c r="C131" s="309">
        <v>5</v>
      </c>
      <c r="D131" s="314">
        <f>IF((B131-C131)/C131=0,"-",(B131-C131)/C131)</f>
        <v>36</v>
      </c>
      <c r="E131" s="9"/>
      <c r="F131" s="13"/>
      <c r="G131" s="178"/>
      <c r="H131" s="17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20"/>
      <c r="W131" s="20"/>
      <c r="X131" s="20"/>
      <c r="Y131" s="155" t="s">
        <v>125</v>
      </c>
      <c r="Z131" s="156" t="s">
        <v>126</v>
      </c>
      <c r="AA131" s="20"/>
      <c r="AB131" s="20"/>
      <c r="AC131" s="20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1:38" s="99" customFormat="1" ht="20.100000000000001" customHeight="1" thickBot="1">
      <c r="A132" s="264" t="str">
        <f t="shared" si="24"/>
        <v>Amortyzacja</v>
      </c>
      <c r="B132" s="310">
        <v>0</v>
      </c>
      <c r="C132" s="310">
        <v>0</v>
      </c>
      <c r="D132" s="315" t="s">
        <v>34</v>
      </c>
      <c r="E132" s="9"/>
      <c r="F132" s="13"/>
      <c r="G132" s="178"/>
      <c r="H132" s="17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20"/>
      <c r="W132" s="20"/>
      <c r="X132" s="20"/>
      <c r="Y132" s="151" t="s">
        <v>127</v>
      </c>
      <c r="Z132" s="157" t="s">
        <v>128</v>
      </c>
      <c r="AA132" s="20"/>
      <c r="AB132" s="20"/>
      <c r="AC132" s="20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s="99" customFormat="1" ht="20.100000000000001" customHeight="1" thickBot="1">
      <c r="A133" s="264" t="str">
        <f t="shared" si="24"/>
        <v>Zużycie materiałów</v>
      </c>
      <c r="B133" s="310">
        <v>177</v>
      </c>
      <c r="C133" s="310">
        <v>0</v>
      </c>
      <c r="D133" s="315" t="s">
        <v>34</v>
      </c>
      <c r="E133" s="9"/>
      <c r="F133" s="13"/>
      <c r="G133" s="178"/>
      <c r="H133" s="17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20"/>
      <c r="W133" s="20"/>
      <c r="X133" s="20"/>
      <c r="Y133" s="151" t="s">
        <v>129</v>
      </c>
      <c r="Z133" s="157" t="s">
        <v>130</v>
      </c>
      <c r="AA133" s="20"/>
      <c r="AB133" s="20"/>
      <c r="AC133" s="20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1:38" s="99" customFormat="1" ht="20.100000000000001" customHeight="1" thickBot="1">
      <c r="A134" s="264" t="str">
        <f t="shared" si="24"/>
        <v>Zużycie energii</v>
      </c>
      <c r="B134" s="310">
        <v>0</v>
      </c>
      <c r="C134" s="310">
        <v>0</v>
      </c>
      <c r="D134" s="315" t="s">
        <v>34</v>
      </c>
      <c r="E134" s="9"/>
      <c r="F134" s="13"/>
      <c r="G134" s="178"/>
      <c r="H134" s="17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20"/>
      <c r="W134" s="20"/>
      <c r="X134" s="20"/>
      <c r="Y134" s="151" t="s">
        <v>131</v>
      </c>
      <c r="Z134" s="157" t="s">
        <v>132</v>
      </c>
      <c r="AA134" s="20"/>
      <c r="AB134" s="20"/>
      <c r="AC134" s="20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1:38" s="99" customFormat="1" ht="20.100000000000001" customHeight="1" thickBot="1">
      <c r="A135" s="264" t="str">
        <f t="shared" si="24"/>
        <v>Usługi obce</v>
      </c>
      <c r="B135" s="310">
        <v>1</v>
      </c>
      <c r="C135" s="310">
        <v>1</v>
      </c>
      <c r="D135" s="315" t="str">
        <f t="shared" ref="D135:D137" si="26">IF((B135-C135)/C135=0,"-",(B135-C135)/C135)</f>
        <v>-</v>
      </c>
      <c r="E135" s="9"/>
      <c r="F135" s="13"/>
      <c r="G135" s="178"/>
      <c r="H135" s="17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20"/>
      <c r="W135" s="20"/>
      <c r="X135" s="20"/>
      <c r="Y135" s="151" t="s">
        <v>133</v>
      </c>
      <c r="Z135" s="157" t="s">
        <v>134</v>
      </c>
      <c r="AA135" s="20"/>
      <c r="AB135" s="20"/>
      <c r="AC135" s="20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1:38" s="99" customFormat="1" ht="20.100000000000001" customHeight="1" thickBot="1">
      <c r="A136" s="264" t="str">
        <f t="shared" si="24"/>
        <v>Podatki i opłaty</v>
      </c>
      <c r="B136" s="310">
        <v>1</v>
      </c>
      <c r="C136" s="310">
        <v>0</v>
      </c>
      <c r="D136" s="315" t="s">
        <v>34</v>
      </c>
      <c r="E136" s="9"/>
      <c r="F136" s="13"/>
      <c r="G136" s="178"/>
      <c r="H136" s="17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20"/>
      <c r="W136" s="20"/>
      <c r="X136" s="20"/>
      <c r="Y136" s="151" t="s">
        <v>135</v>
      </c>
      <c r="Z136" s="157" t="s">
        <v>136</v>
      </c>
      <c r="AA136" s="20"/>
      <c r="AB136" s="20"/>
      <c r="AC136" s="20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1:38" s="99" customFormat="1" ht="20.100000000000001" customHeight="1" thickBot="1">
      <c r="A137" s="264" t="str">
        <f t="shared" si="24"/>
        <v>Koszty osobowe</v>
      </c>
      <c r="B137" s="310">
        <v>5</v>
      </c>
      <c r="C137" s="310">
        <v>3</v>
      </c>
      <c r="D137" s="315">
        <f t="shared" si="26"/>
        <v>0.66666666666666663</v>
      </c>
      <c r="E137" s="9"/>
      <c r="F137" s="13"/>
      <c r="G137" s="178"/>
      <c r="H137" s="17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20"/>
      <c r="W137" s="20"/>
      <c r="X137" s="20"/>
      <c r="Y137" s="151" t="s">
        <v>137</v>
      </c>
      <c r="Z137" s="157" t="s">
        <v>138</v>
      </c>
      <c r="AA137" s="20"/>
      <c r="AB137" s="20"/>
      <c r="AC137" s="20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1:38" s="99" customFormat="1" ht="20.100000000000001" customHeight="1" thickBot="1">
      <c r="A138" s="264" t="str">
        <f t="shared" si="24"/>
        <v>Pozostałe koszty</v>
      </c>
      <c r="B138" s="310">
        <v>0</v>
      </c>
      <c r="C138" s="310">
        <v>0</v>
      </c>
      <c r="D138" s="315" t="s">
        <v>34</v>
      </c>
      <c r="E138" s="9"/>
      <c r="F138" s="13"/>
      <c r="G138" s="178"/>
      <c r="H138" s="17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20"/>
      <c r="W138" s="20"/>
      <c r="X138" s="20"/>
      <c r="Y138" s="158" t="s">
        <v>139</v>
      </c>
      <c r="Z138" s="153" t="s">
        <v>140</v>
      </c>
      <c r="AA138" s="20"/>
      <c r="AB138" s="20"/>
      <c r="AC138" s="20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1:38" s="99" customFormat="1" ht="20.100000000000001" customHeight="1" thickBot="1">
      <c r="A139" s="265" t="str">
        <f t="shared" si="24"/>
        <v>Koszty aktywowane</v>
      </c>
      <c r="B139" s="309">
        <v>-2</v>
      </c>
      <c r="C139" s="309">
        <v>-1</v>
      </c>
      <c r="D139" s="349">
        <f>IF((B139-C139)/C139=0,"-",(B139-C139)/C139)</f>
        <v>1</v>
      </c>
      <c r="E139" s="9"/>
      <c r="F139" s="13"/>
      <c r="G139" s="178"/>
      <c r="H139" s="17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20"/>
      <c r="W139" s="20"/>
      <c r="X139" s="20"/>
      <c r="Y139" s="159" t="s">
        <v>141</v>
      </c>
      <c r="Z139" s="156" t="s">
        <v>142</v>
      </c>
      <c r="AA139" s="20"/>
      <c r="AB139" s="20"/>
      <c r="AC139" s="20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1:38" s="99" customFormat="1" ht="20.100000000000001" customHeight="1" thickBot="1">
      <c r="A140" s="265" t="str">
        <f t="shared" si="24"/>
        <v>Wartość sprzedanych towarów i materiałów</v>
      </c>
      <c r="B140" s="309">
        <v>7</v>
      </c>
      <c r="C140" s="309">
        <v>0</v>
      </c>
      <c r="D140" s="314" t="s">
        <v>34</v>
      </c>
      <c r="E140" s="9"/>
      <c r="F140" s="13"/>
      <c r="G140" s="178"/>
      <c r="H140" s="17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20"/>
      <c r="W140" s="20"/>
      <c r="X140" s="20"/>
      <c r="Y140" s="160" t="s">
        <v>143</v>
      </c>
      <c r="Z140" s="161" t="s">
        <v>144</v>
      </c>
      <c r="AA140" s="20"/>
      <c r="AB140" s="20"/>
      <c r="AC140" s="20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1:38" s="99" customFormat="1" ht="20.100000000000001" customHeight="1" thickBot="1">
      <c r="A141" s="265" t="str">
        <f t="shared" si="24"/>
        <v>Wynik na pozostałej działalności operacyjnej</v>
      </c>
      <c r="B141" s="309">
        <v>-4</v>
      </c>
      <c r="C141" s="309">
        <v>0</v>
      </c>
      <c r="D141" s="309" t="s">
        <v>34</v>
      </c>
      <c r="E141" s="9"/>
      <c r="F141" s="13"/>
      <c r="G141" s="178"/>
      <c r="H141" s="17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20"/>
      <c r="W141" s="20"/>
      <c r="X141" s="20"/>
      <c r="Y141" s="160" t="s">
        <v>145</v>
      </c>
      <c r="Z141" s="161" t="s">
        <v>146</v>
      </c>
      <c r="AA141" s="20"/>
      <c r="AB141" s="20"/>
      <c r="AC141" s="20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1:38" s="99" customFormat="1" ht="20.100000000000001" customHeight="1">
      <c r="A142" s="265" t="str">
        <f t="shared" si="24"/>
        <v>EBIT</v>
      </c>
      <c r="B142" s="309">
        <v>-17</v>
      </c>
      <c r="C142" s="309">
        <v>-4</v>
      </c>
      <c r="D142" s="309" t="s">
        <v>34</v>
      </c>
      <c r="E142" s="9"/>
      <c r="F142" s="13"/>
      <c r="G142" s="178"/>
      <c r="H142" s="17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20"/>
      <c r="W142" s="20"/>
      <c r="X142" s="20"/>
      <c r="Y142" s="160" t="s">
        <v>21</v>
      </c>
      <c r="Z142" s="162" t="s">
        <v>21</v>
      </c>
      <c r="AA142" s="20"/>
      <c r="AB142" s="20"/>
      <c r="AC142" s="20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1:38" s="99" customFormat="1" ht="20.100000000000001" customHeight="1">
      <c r="A143" s="265" t="str">
        <f t="shared" si="24"/>
        <v>EBITDA</v>
      </c>
      <c r="B143" s="309">
        <v>-17</v>
      </c>
      <c r="C143" s="309">
        <v>-4</v>
      </c>
      <c r="D143" s="309" t="s">
        <v>34</v>
      </c>
      <c r="E143" s="9"/>
      <c r="F143" s="13"/>
      <c r="G143" s="178"/>
      <c r="H143" s="17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20"/>
      <c r="W143" s="20"/>
      <c r="X143" s="20"/>
      <c r="Y143" s="163" t="s">
        <v>17</v>
      </c>
      <c r="Z143" s="164" t="s">
        <v>17</v>
      </c>
      <c r="AA143" s="20"/>
      <c r="AB143" s="20"/>
      <c r="AC143" s="20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s="99" customFormat="1" ht="20.100000000000001" customHeight="1">
      <c r="A144" s="311"/>
      <c r="B144" s="312"/>
      <c r="C144" s="312"/>
      <c r="D144" s="313"/>
      <c r="E144" s="9"/>
      <c r="F144" s="13"/>
      <c r="G144" s="178"/>
      <c r="H144" s="17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20"/>
      <c r="W144" s="20"/>
      <c r="X144" s="20"/>
      <c r="Y144" s="33"/>
      <c r="Z144" s="33"/>
      <c r="AA144" s="20"/>
      <c r="AB144" s="20"/>
      <c r="AC144" s="20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1:38" s="8" customFormat="1" ht="20.100000000000001" customHeight="1" thickBot="1">
      <c r="A145" s="176" t="str">
        <f t="shared" ref="A145:A161" si="27">IF(B$1="SWITCH TO ENGLISH",Y145,Z145)</f>
        <v>Dystrybucja</v>
      </c>
      <c r="B145" s="177"/>
      <c r="C145" s="177"/>
      <c r="D145" s="177"/>
      <c r="E145" s="9"/>
      <c r="F145" s="13"/>
      <c r="G145" s="178"/>
      <c r="H145" s="179"/>
      <c r="I145" s="179"/>
      <c r="J145" s="187"/>
      <c r="K145" s="187"/>
      <c r="L145" s="187"/>
      <c r="M145" s="187"/>
      <c r="N145" s="9"/>
      <c r="O145" s="9"/>
      <c r="P145" s="9"/>
      <c r="Q145" s="9"/>
      <c r="R145" s="9"/>
      <c r="S145" s="9"/>
      <c r="T145" s="9"/>
      <c r="U145" s="9"/>
      <c r="V145" s="20"/>
      <c r="W145" s="21"/>
      <c r="X145" s="21"/>
      <c r="Y145" s="96" t="s">
        <v>158</v>
      </c>
      <c r="Z145" s="96" t="s">
        <v>81</v>
      </c>
      <c r="AA145" s="21"/>
      <c r="AB145" s="21"/>
      <c r="AC145" s="21"/>
      <c r="AD145" s="18"/>
      <c r="AE145" s="18"/>
      <c r="AF145" s="18"/>
      <c r="AG145" s="18"/>
      <c r="AH145" s="18"/>
      <c r="AI145" s="18"/>
      <c r="AJ145" s="18"/>
      <c r="AK145" s="18"/>
      <c r="AL145" s="18"/>
    </row>
    <row r="146" spans="1:38" s="99" customFormat="1" ht="20.100000000000001" customHeight="1" thickTop="1" thickBot="1">
      <c r="A146" s="298" t="str">
        <f t="shared" si="27"/>
        <v>[mln PLN]</v>
      </c>
      <c r="B146" s="299" t="str">
        <f>B104</f>
        <v>II kw. 2024</v>
      </c>
      <c r="C146" s="299" t="str">
        <f>C104</f>
        <v>II kw. 2023</v>
      </c>
      <c r="D146" s="299" t="str">
        <f>D104</f>
        <v>r/r</v>
      </c>
      <c r="E146" s="9"/>
      <c r="F146" s="13"/>
      <c r="G146" s="178"/>
      <c r="H146" s="179"/>
      <c r="I146" s="97"/>
      <c r="J146" s="97"/>
      <c r="K146" s="97"/>
      <c r="L146" s="97"/>
      <c r="M146" s="97"/>
      <c r="N146" s="9"/>
      <c r="O146" s="9"/>
      <c r="P146" s="9"/>
      <c r="Q146" s="9"/>
      <c r="R146" s="9"/>
      <c r="S146" s="9"/>
      <c r="T146" s="9"/>
      <c r="U146" s="9"/>
      <c r="V146" s="20"/>
      <c r="W146" s="20"/>
      <c r="X146" s="20"/>
      <c r="Y146" s="98" t="s">
        <v>109</v>
      </c>
      <c r="Z146" s="98" t="s">
        <v>110</v>
      </c>
      <c r="AA146" s="20"/>
      <c r="AB146" s="20"/>
      <c r="AC146" s="20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1:38" s="99" customFormat="1" ht="20.100000000000001" customHeight="1" thickBot="1">
      <c r="A147" s="244" t="str">
        <f t="shared" si="27"/>
        <v>Przychody ze sprzedaży, w tym:</v>
      </c>
      <c r="B147" s="276">
        <v>2564</v>
      </c>
      <c r="C147" s="276">
        <v>2482</v>
      </c>
      <c r="D147" s="246">
        <f>IF((B147-C147)/C147=0,"-",(B147-C147)/C147)</f>
        <v>3.3037872683319904E-2</v>
      </c>
      <c r="E147" s="9"/>
      <c r="F147" s="13"/>
      <c r="G147" s="13"/>
      <c r="H147" s="13"/>
      <c r="I147" s="141"/>
      <c r="J147" s="142"/>
      <c r="K147" s="141"/>
      <c r="L147" s="141"/>
      <c r="M147" s="142"/>
      <c r="N147" s="9"/>
      <c r="O147" s="9"/>
      <c r="P147" s="9"/>
      <c r="Q147" s="9"/>
      <c r="R147" s="9"/>
      <c r="S147" s="9"/>
      <c r="T147" s="9"/>
      <c r="U147" s="9"/>
      <c r="V147" s="20"/>
      <c r="W147" s="20"/>
      <c r="X147" s="20"/>
      <c r="Y147" s="143" t="s">
        <v>111</v>
      </c>
      <c r="Z147" s="188" t="s">
        <v>159</v>
      </c>
      <c r="AA147" s="20"/>
      <c r="AB147" s="20"/>
      <c r="AC147" s="20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1:38" s="99" customFormat="1" ht="20.100000000000001" customHeight="1" thickTop="1" thickBot="1">
      <c r="A148" s="181" t="str">
        <f t="shared" si="27"/>
        <v>Przychody ze sprzedaży usług dystrybucyjnych</v>
      </c>
      <c r="B148" s="277">
        <v>2419</v>
      </c>
      <c r="C148" s="277">
        <v>2353</v>
      </c>
      <c r="D148" s="246">
        <f t="shared" ref="D148:D161" si="28">IF((B148-C148)/C148=0,"-",(B148-C148)/C148)</f>
        <v>2.804929876753081E-2</v>
      </c>
      <c r="E148" s="9"/>
      <c r="F148" s="13"/>
      <c r="G148" s="13"/>
      <c r="H148" s="13"/>
      <c r="I148" s="100"/>
      <c r="J148" s="101"/>
      <c r="K148" s="100"/>
      <c r="L148" s="100"/>
      <c r="M148" s="101"/>
      <c r="N148" s="9"/>
      <c r="O148" s="9"/>
      <c r="P148" s="9"/>
      <c r="Q148" s="9"/>
      <c r="R148" s="9"/>
      <c r="S148" s="9"/>
      <c r="T148" s="9"/>
      <c r="U148" s="9"/>
      <c r="V148" s="20"/>
      <c r="W148" s="20"/>
      <c r="X148" s="20"/>
      <c r="Y148" s="145" t="s">
        <v>160</v>
      </c>
      <c r="Z148" s="146" t="s">
        <v>161</v>
      </c>
      <c r="AA148" s="20"/>
      <c r="AB148" s="20"/>
      <c r="AC148" s="20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1:38" s="99" customFormat="1" ht="20.100000000000001" customHeight="1" thickBot="1">
      <c r="A149" s="181" t="str">
        <f t="shared" si="27"/>
        <v>Pozostałe przychody z podstawowej działalności</v>
      </c>
      <c r="B149" s="278">
        <v>105</v>
      </c>
      <c r="C149" s="278">
        <v>97</v>
      </c>
      <c r="D149" s="246">
        <f t="shared" si="28"/>
        <v>8.247422680412371E-2</v>
      </c>
      <c r="E149" s="9"/>
      <c r="F149" s="13"/>
      <c r="G149" s="13"/>
      <c r="H149" s="13"/>
      <c r="I149" s="103"/>
      <c r="J149" s="101"/>
      <c r="K149" s="103"/>
      <c r="L149" s="103"/>
      <c r="M149" s="101"/>
      <c r="N149" s="9"/>
      <c r="O149" s="9"/>
      <c r="P149" s="9"/>
      <c r="Q149" s="9"/>
      <c r="R149" s="9"/>
      <c r="S149" s="9"/>
      <c r="T149" s="9"/>
      <c r="U149" s="9"/>
      <c r="V149" s="20"/>
      <c r="W149" s="20"/>
      <c r="X149" s="20"/>
      <c r="Y149" s="154" t="s">
        <v>156</v>
      </c>
      <c r="Z149" s="189" t="s">
        <v>157</v>
      </c>
      <c r="AA149" s="20"/>
      <c r="AB149" s="20"/>
      <c r="AC149" s="20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1:38" s="99" customFormat="1" ht="20.100000000000001" customHeight="1">
      <c r="A150" s="244" t="str">
        <f t="shared" si="27"/>
        <v>Koszty rodzajowe, w tym:</v>
      </c>
      <c r="B150" s="276">
        <v>1803</v>
      </c>
      <c r="C150" s="276">
        <v>1927</v>
      </c>
      <c r="D150" s="243">
        <f t="shared" si="28"/>
        <v>-6.4348728593668914E-2</v>
      </c>
      <c r="E150" s="9"/>
      <c r="F150" s="13"/>
      <c r="G150" s="13"/>
      <c r="H150" s="13"/>
      <c r="I150" s="141"/>
      <c r="J150" s="114"/>
      <c r="K150" s="141"/>
      <c r="L150" s="141"/>
      <c r="M150" s="114"/>
      <c r="N150" s="9"/>
      <c r="O150" s="9"/>
      <c r="P150" s="9"/>
      <c r="Q150" s="9"/>
      <c r="R150" s="9"/>
      <c r="S150" s="9"/>
      <c r="T150" s="9"/>
      <c r="U150" s="9"/>
      <c r="V150" s="20"/>
      <c r="W150" s="20"/>
      <c r="X150" s="20"/>
      <c r="Y150" s="159" t="s">
        <v>125</v>
      </c>
      <c r="Z150" s="184" t="s">
        <v>126</v>
      </c>
      <c r="AA150" s="20"/>
      <c r="AB150" s="20"/>
      <c r="AC150" s="20"/>
      <c r="AD150" s="19"/>
      <c r="AE150" s="19"/>
      <c r="AF150" s="19"/>
      <c r="AG150" s="19"/>
      <c r="AH150" s="19"/>
      <c r="AI150" s="19"/>
      <c r="AJ150" s="19"/>
      <c r="AK150" s="19"/>
      <c r="AL150" s="19"/>
    </row>
    <row r="151" spans="1:38" s="99" customFormat="1" ht="20.100000000000001" customHeight="1">
      <c r="A151" s="181" t="str">
        <f t="shared" si="27"/>
        <v>Amortyzacja</v>
      </c>
      <c r="B151" s="278">
        <v>357</v>
      </c>
      <c r="C151" s="278">
        <v>327</v>
      </c>
      <c r="D151" s="243">
        <f t="shared" si="28"/>
        <v>9.1743119266055051E-2</v>
      </c>
      <c r="E151" s="9"/>
      <c r="F151" s="13"/>
      <c r="G151" s="13"/>
      <c r="H151" s="13"/>
      <c r="I151" s="103"/>
      <c r="J151" s="111"/>
      <c r="K151" s="103"/>
      <c r="L151" s="103"/>
      <c r="M151" s="111"/>
      <c r="N151" s="9"/>
      <c r="O151" s="9"/>
      <c r="P151" s="9"/>
      <c r="Q151" s="9"/>
      <c r="R151" s="9"/>
      <c r="S151" s="9"/>
      <c r="T151" s="9"/>
      <c r="U151" s="9"/>
      <c r="V151" s="20"/>
      <c r="W151" s="20"/>
      <c r="X151" s="20"/>
      <c r="Y151" s="151" t="s">
        <v>127</v>
      </c>
      <c r="Z151" s="182" t="s">
        <v>128</v>
      </c>
      <c r="AA151" s="20"/>
      <c r="AB151" s="20"/>
      <c r="AC151" s="20"/>
      <c r="AD151" s="19"/>
      <c r="AE151" s="19"/>
      <c r="AF151" s="19"/>
      <c r="AG151" s="19"/>
      <c r="AH151" s="19"/>
      <c r="AI151" s="19"/>
      <c r="AJ151" s="19"/>
      <c r="AK151" s="19"/>
      <c r="AL151" s="19"/>
    </row>
    <row r="152" spans="1:38" s="99" customFormat="1" ht="20.100000000000001" customHeight="1">
      <c r="A152" s="181" t="str">
        <f t="shared" si="27"/>
        <v>Zużycie materiałów</v>
      </c>
      <c r="B152" s="278">
        <v>19</v>
      </c>
      <c r="C152" s="278">
        <v>18</v>
      </c>
      <c r="D152" s="243">
        <f t="shared" si="28"/>
        <v>5.5555555555555552E-2</v>
      </c>
      <c r="E152" s="9"/>
      <c r="F152" s="13"/>
      <c r="G152" s="13"/>
      <c r="H152" s="13"/>
      <c r="I152" s="103"/>
      <c r="J152" s="111"/>
      <c r="K152" s="103"/>
      <c r="L152" s="103"/>
      <c r="M152" s="111"/>
      <c r="N152" s="9"/>
      <c r="O152" s="9"/>
      <c r="P152" s="9"/>
      <c r="Q152" s="9"/>
      <c r="R152" s="9"/>
      <c r="S152" s="9"/>
      <c r="T152" s="9"/>
      <c r="U152" s="9"/>
      <c r="V152" s="20"/>
      <c r="W152" s="20"/>
      <c r="X152" s="20"/>
      <c r="Y152" s="151" t="s">
        <v>129</v>
      </c>
      <c r="Z152" s="182" t="s">
        <v>162</v>
      </c>
      <c r="AA152" s="20"/>
      <c r="AB152" s="20"/>
      <c r="AC152" s="20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1:38" s="99" customFormat="1" ht="20.100000000000001" customHeight="1">
      <c r="A153" s="181" t="str">
        <f t="shared" si="27"/>
        <v>Zużycie energii</v>
      </c>
      <c r="B153" s="278">
        <v>206</v>
      </c>
      <c r="C153" s="278">
        <v>435</v>
      </c>
      <c r="D153" s="243">
        <f t="shared" si="28"/>
        <v>-0.52643678160919538</v>
      </c>
      <c r="E153" s="9"/>
      <c r="F153" s="13"/>
      <c r="G153" s="13"/>
      <c r="H153" s="13"/>
      <c r="I153" s="103"/>
      <c r="J153" s="111"/>
      <c r="K153" s="103"/>
      <c r="L153" s="103"/>
      <c r="M153" s="111"/>
      <c r="N153" s="9"/>
      <c r="O153" s="9"/>
      <c r="P153" s="9"/>
      <c r="Q153" s="9"/>
      <c r="R153" s="9"/>
      <c r="S153" s="9"/>
      <c r="T153" s="9"/>
      <c r="U153" s="9"/>
      <c r="V153" s="20"/>
      <c r="W153" s="20"/>
      <c r="X153" s="20"/>
      <c r="Y153" s="151" t="s">
        <v>131</v>
      </c>
      <c r="Z153" s="182" t="s">
        <v>132</v>
      </c>
      <c r="AA153" s="20"/>
      <c r="AB153" s="20"/>
      <c r="AC153" s="20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1:38" s="99" customFormat="1" ht="20.100000000000001" customHeight="1">
      <c r="A154" s="181" t="str">
        <f t="shared" si="27"/>
        <v>Usługi obce</v>
      </c>
      <c r="B154" s="278">
        <v>681</v>
      </c>
      <c r="C154" s="278">
        <v>608</v>
      </c>
      <c r="D154" s="243">
        <f t="shared" si="28"/>
        <v>0.12006578947368421</v>
      </c>
      <c r="E154" s="9"/>
      <c r="F154" s="13"/>
      <c r="G154" s="13"/>
      <c r="H154" s="13"/>
      <c r="I154" s="103"/>
      <c r="J154" s="111"/>
      <c r="K154" s="100"/>
      <c r="L154" s="100"/>
      <c r="M154" s="111"/>
      <c r="N154" s="9"/>
      <c r="O154" s="9"/>
      <c r="P154" s="9"/>
      <c r="Q154" s="9"/>
      <c r="R154" s="9"/>
      <c r="S154" s="9"/>
      <c r="T154" s="9"/>
      <c r="U154" s="9"/>
      <c r="V154" s="20"/>
      <c r="W154" s="20"/>
      <c r="X154" s="20"/>
      <c r="Y154" s="151" t="s">
        <v>133</v>
      </c>
      <c r="Z154" s="182" t="s">
        <v>134</v>
      </c>
      <c r="AA154" s="20"/>
      <c r="AB154" s="20"/>
      <c r="AC154" s="20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1:38" s="99" customFormat="1" ht="20.100000000000001" customHeight="1">
      <c r="A155" s="181" t="str">
        <f t="shared" si="27"/>
        <v>Podatki i opłaty</v>
      </c>
      <c r="B155" s="278">
        <v>154</v>
      </c>
      <c r="C155" s="278">
        <v>142</v>
      </c>
      <c r="D155" s="243">
        <f t="shared" si="28"/>
        <v>8.4507042253521125E-2</v>
      </c>
      <c r="E155" s="9"/>
      <c r="F155" s="13"/>
      <c r="G155" s="13"/>
      <c r="H155" s="13"/>
      <c r="I155" s="103"/>
      <c r="J155" s="111"/>
      <c r="K155" s="103"/>
      <c r="L155" s="103"/>
      <c r="M155" s="111"/>
      <c r="N155" s="9"/>
      <c r="O155" s="9"/>
      <c r="P155" s="9"/>
      <c r="Q155" s="9"/>
      <c r="R155" s="9"/>
      <c r="S155" s="9"/>
      <c r="T155" s="9"/>
      <c r="U155" s="9"/>
      <c r="V155" s="20"/>
      <c r="W155" s="20"/>
      <c r="X155" s="20"/>
      <c r="Y155" s="151" t="s">
        <v>135</v>
      </c>
      <c r="Z155" s="182" t="s">
        <v>136</v>
      </c>
      <c r="AA155" s="20"/>
      <c r="AB155" s="20"/>
      <c r="AC155" s="20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1:38" s="99" customFormat="1" ht="20.100000000000001" customHeight="1">
      <c r="A156" s="181" t="str">
        <f t="shared" si="27"/>
        <v>Koszty osobowe</v>
      </c>
      <c r="B156" s="278">
        <v>382</v>
      </c>
      <c r="C156" s="278">
        <v>390</v>
      </c>
      <c r="D156" s="243">
        <f t="shared" si="28"/>
        <v>-2.0512820512820513E-2</v>
      </c>
      <c r="E156" s="9"/>
      <c r="F156" s="13"/>
      <c r="G156" s="13"/>
      <c r="H156" s="13"/>
      <c r="I156" s="103"/>
      <c r="J156" s="111"/>
      <c r="K156" s="103"/>
      <c r="L156" s="103"/>
      <c r="M156" s="111"/>
      <c r="N156" s="9"/>
      <c r="O156" s="9"/>
      <c r="P156" s="9"/>
      <c r="Q156" s="9"/>
      <c r="R156" s="9"/>
      <c r="S156" s="9"/>
      <c r="T156" s="9"/>
      <c r="U156" s="9"/>
      <c r="V156" s="20"/>
      <c r="W156" s="20"/>
      <c r="X156" s="20"/>
      <c r="Y156" s="151" t="s">
        <v>137</v>
      </c>
      <c r="Z156" s="182" t="s">
        <v>138</v>
      </c>
      <c r="AA156" s="20"/>
      <c r="AB156" s="20"/>
      <c r="AC156" s="20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1:38" s="99" customFormat="1" ht="20.100000000000001" customHeight="1" thickBot="1">
      <c r="A157" s="181" t="str">
        <f t="shared" si="27"/>
        <v>Pozostałe koszty</v>
      </c>
      <c r="B157" s="278">
        <v>4</v>
      </c>
      <c r="C157" s="278">
        <v>7</v>
      </c>
      <c r="D157" s="243">
        <f t="shared" si="28"/>
        <v>-0.42857142857142855</v>
      </c>
      <c r="E157" s="9"/>
      <c r="F157" s="13"/>
      <c r="G157" s="13"/>
      <c r="H157" s="13"/>
      <c r="I157" s="103"/>
      <c r="J157" s="101"/>
      <c r="K157" s="103"/>
      <c r="L157" s="103"/>
      <c r="M157" s="111"/>
      <c r="N157" s="9"/>
      <c r="O157" s="9"/>
      <c r="P157" s="9"/>
      <c r="Q157" s="9"/>
      <c r="R157" s="9"/>
      <c r="S157" s="9"/>
      <c r="T157" s="9"/>
      <c r="U157" s="9"/>
      <c r="V157" s="20"/>
      <c r="W157" s="20"/>
      <c r="X157" s="20"/>
      <c r="Y157" s="158" t="s">
        <v>139</v>
      </c>
      <c r="Z157" s="183" t="s">
        <v>140</v>
      </c>
      <c r="AA157" s="20"/>
      <c r="AB157" s="20"/>
      <c r="AC157" s="20"/>
      <c r="AD157" s="19"/>
      <c r="AE157" s="19"/>
      <c r="AF157" s="19"/>
      <c r="AG157" s="19"/>
      <c r="AH157" s="19"/>
      <c r="AI157" s="19"/>
      <c r="AJ157" s="19"/>
      <c r="AK157" s="19"/>
      <c r="AL157" s="19"/>
    </row>
    <row r="158" spans="1:38" s="99" customFormat="1" ht="20.100000000000001" customHeight="1">
      <c r="A158" s="244" t="str">
        <f t="shared" si="27"/>
        <v>Koszty aktywowane</v>
      </c>
      <c r="B158" s="185">
        <v>-114</v>
      </c>
      <c r="C158" s="185">
        <v>-89</v>
      </c>
      <c r="D158" s="246">
        <f t="shared" si="28"/>
        <v>0.2808988764044944</v>
      </c>
      <c r="E158" s="9"/>
      <c r="F158" s="13"/>
      <c r="G158" s="13"/>
      <c r="H158" s="13"/>
      <c r="I158" s="100"/>
      <c r="J158" s="111"/>
      <c r="K158" s="100"/>
      <c r="L158" s="100"/>
      <c r="M158" s="111"/>
      <c r="N158" s="9"/>
      <c r="O158" s="9"/>
      <c r="P158" s="9"/>
      <c r="Q158" s="9"/>
      <c r="R158" s="9"/>
      <c r="S158" s="9"/>
      <c r="T158" s="9"/>
      <c r="U158" s="9"/>
      <c r="V158" s="20"/>
      <c r="W158" s="20"/>
      <c r="X158" s="20"/>
      <c r="Y158" s="159" t="s">
        <v>141</v>
      </c>
      <c r="Z158" s="184" t="s">
        <v>142</v>
      </c>
      <c r="AA158" s="20"/>
      <c r="AB158" s="20"/>
      <c r="AC158" s="20"/>
      <c r="AD158" s="19"/>
      <c r="AE158" s="19"/>
      <c r="AF158" s="19"/>
      <c r="AG158" s="19"/>
      <c r="AH158" s="19"/>
      <c r="AI158" s="19"/>
      <c r="AJ158" s="19"/>
      <c r="AK158" s="19"/>
      <c r="AL158" s="19"/>
    </row>
    <row r="159" spans="1:38" s="99" customFormat="1" ht="20.100000000000001" customHeight="1" thickBot="1">
      <c r="A159" s="244" t="str">
        <f t="shared" si="27"/>
        <v>Wynik na pozostałej działalności operacyjnej</v>
      </c>
      <c r="B159" s="185">
        <v>14</v>
      </c>
      <c r="C159" s="185">
        <v>12</v>
      </c>
      <c r="D159" s="246">
        <f t="shared" si="28"/>
        <v>0.16666666666666666</v>
      </c>
      <c r="E159" s="9"/>
      <c r="F159" s="13"/>
      <c r="G159" s="13"/>
      <c r="H159" s="13"/>
      <c r="I159" s="100"/>
      <c r="J159" s="111"/>
      <c r="K159" s="100"/>
      <c r="L159" s="100"/>
      <c r="M159" s="111"/>
      <c r="N159" s="9"/>
      <c r="O159" s="9"/>
      <c r="P159" s="9"/>
      <c r="Q159" s="9"/>
      <c r="R159" s="9"/>
      <c r="S159" s="9"/>
      <c r="T159" s="9"/>
      <c r="U159" s="9"/>
      <c r="V159" s="20"/>
      <c r="W159" s="20"/>
      <c r="X159" s="20"/>
      <c r="Y159" s="190" t="s">
        <v>145</v>
      </c>
      <c r="Z159" s="164" t="s">
        <v>146</v>
      </c>
      <c r="AA159" s="20"/>
      <c r="AB159" s="20"/>
      <c r="AC159" s="20"/>
      <c r="AD159" s="19"/>
      <c r="AE159" s="19"/>
      <c r="AF159" s="19"/>
      <c r="AG159" s="19"/>
      <c r="AH159" s="19"/>
      <c r="AI159" s="19"/>
      <c r="AJ159" s="19"/>
      <c r="AK159" s="19"/>
      <c r="AL159" s="19"/>
    </row>
    <row r="160" spans="1:38" s="99" customFormat="1" ht="20.100000000000001" customHeight="1">
      <c r="A160" s="244" t="str">
        <f t="shared" si="27"/>
        <v>EBIT</v>
      </c>
      <c r="B160" s="185">
        <v>890</v>
      </c>
      <c r="C160" s="185">
        <v>656</v>
      </c>
      <c r="D160" s="246">
        <f t="shared" si="28"/>
        <v>0.35670731707317072</v>
      </c>
      <c r="E160" s="9"/>
      <c r="F160" s="13"/>
      <c r="G160" s="13"/>
      <c r="H160" s="13"/>
      <c r="I160" s="103"/>
      <c r="J160" s="111"/>
      <c r="K160" s="103"/>
      <c r="L160" s="100"/>
      <c r="M160" s="111"/>
      <c r="N160" s="9"/>
      <c r="O160" s="9"/>
      <c r="P160" s="9"/>
      <c r="Q160" s="9"/>
      <c r="R160" s="9"/>
      <c r="S160" s="9"/>
      <c r="T160" s="9"/>
      <c r="U160" s="9"/>
      <c r="V160" s="20"/>
      <c r="W160" s="20"/>
      <c r="X160" s="20"/>
      <c r="Y160" s="191" t="s">
        <v>21</v>
      </c>
      <c r="Z160" s="164" t="s">
        <v>21</v>
      </c>
      <c r="AA160" s="20"/>
      <c r="AB160" s="20"/>
      <c r="AC160" s="20"/>
      <c r="AD160" s="19"/>
      <c r="AE160" s="19"/>
      <c r="AF160" s="19"/>
      <c r="AG160" s="19"/>
      <c r="AH160" s="19"/>
      <c r="AI160" s="19"/>
      <c r="AJ160" s="19"/>
      <c r="AK160" s="19"/>
      <c r="AL160" s="19"/>
    </row>
    <row r="161" spans="1:38" s="99" customFormat="1" ht="20.100000000000001" customHeight="1">
      <c r="A161" s="244" t="str">
        <f t="shared" si="27"/>
        <v>EBITDA</v>
      </c>
      <c r="B161" s="276">
        <v>1240</v>
      </c>
      <c r="C161" s="276">
        <v>977</v>
      </c>
      <c r="D161" s="246">
        <f t="shared" si="28"/>
        <v>0.26919140225179122</v>
      </c>
      <c r="E161" s="9"/>
      <c r="F161" s="13"/>
      <c r="G161" s="13"/>
      <c r="H161" s="13"/>
      <c r="I161" s="103"/>
      <c r="J161" s="111"/>
      <c r="K161" s="100"/>
      <c r="L161" s="100"/>
      <c r="M161" s="111"/>
      <c r="N161" s="9"/>
      <c r="O161" s="9"/>
      <c r="P161" s="9"/>
      <c r="Q161" s="9"/>
      <c r="R161" s="9"/>
      <c r="S161" s="9"/>
      <c r="T161" s="9"/>
      <c r="U161" s="9"/>
      <c r="V161" s="20"/>
      <c r="W161" s="20"/>
      <c r="X161" s="20"/>
      <c r="Y161" s="163" t="s">
        <v>17</v>
      </c>
      <c r="Z161" s="192" t="s">
        <v>17</v>
      </c>
      <c r="AA161" s="20"/>
      <c r="AB161" s="20"/>
      <c r="AC161" s="20"/>
      <c r="AD161" s="19"/>
      <c r="AE161" s="19"/>
      <c r="AF161" s="19"/>
      <c r="AG161" s="19"/>
      <c r="AH161" s="19"/>
      <c r="AI161" s="19"/>
      <c r="AJ161" s="19"/>
      <c r="AK161" s="19"/>
      <c r="AL161" s="19"/>
    </row>
    <row r="162" spans="1:38" s="99" customFormat="1" ht="20.100000000000001" customHeight="1">
      <c r="A162" s="181"/>
      <c r="B162" s="13"/>
      <c r="C162" s="13"/>
      <c r="D162" s="9"/>
      <c r="E162" s="9"/>
      <c r="F162" s="13"/>
      <c r="G162" s="193"/>
      <c r="H162" s="103"/>
      <c r="I162" s="103"/>
      <c r="J162" s="111"/>
      <c r="K162" s="100"/>
      <c r="L162" s="100"/>
      <c r="M162" s="111"/>
      <c r="N162" s="9"/>
      <c r="O162" s="9"/>
      <c r="P162" s="9"/>
      <c r="Q162" s="9"/>
      <c r="R162" s="9"/>
      <c r="S162" s="9"/>
      <c r="T162" s="9"/>
      <c r="U162" s="9"/>
      <c r="V162" s="20"/>
      <c r="W162" s="20"/>
      <c r="X162" s="20"/>
      <c r="Y162" s="102"/>
      <c r="Z162" s="102"/>
      <c r="AA162" s="20"/>
      <c r="AB162" s="20"/>
      <c r="AC162" s="20"/>
      <c r="AD162" s="19"/>
      <c r="AE162" s="19"/>
      <c r="AF162" s="19"/>
      <c r="AG162" s="19"/>
      <c r="AH162" s="19"/>
      <c r="AI162" s="19"/>
      <c r="AJ162" s="19"/>
      <c r="AK162" s="19"/>
      <c r="AL162" s="19"/>
    </row>
    <row r="163" spans="1:38" s="99" customFormat="1" ht="20.100000000000001" customHeight="1" thickBot="1">
      <c r="A163" s="176" t="str">
        <f>IF(B$1="SWITCH TO ENGLISH",Y163,Z145)</f>
        <v>Energetyka Kolejowa</v>
      </c>
      <c r="B163" s="9"/>
      <c r="C163" s="9"/>
      <c r="D163" s="9"/>
      <c r="E163" s="9"/>
      <c r="F163" s="1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20"/>
      <c r="W163" s="20"/>
      <c r="X163" s="20"/>
      <c r="Y163" s="96" t="s">
        <v>102</v>
      </c>
      <c r="Z163" s="96"/>
      <c r="AA163" s="20"/>
      <c r="AB163" s="20"/>
      <c r="AC163" s="20"/>
      <c r="AD163" s="19"/>
      <c r="AE163" s="19"/>
      <c r="AF163" s="19"/>
      <c r="AG163" s="19"/>
      <c r="AH163" s="19"/>
      <c r="AI163" s="19"/>
      <c r="AJ163" s="19"/>
      <c r="AK163" s="19"/>
      <c r="AL163" s="19"/>
    </row>
    <row r="164" spans="1:38" s="99" customFormat="1" ht="20.100000000000001" customHeight="1" thickTop="1" thickBot="1">
      <c r="A164" s="298" t="str">
        <f>IF(B$1="SWITCH TO ENGLISH",Y146,Z146)</f>
        <v>[mln PLN]</v>
      </c>
      <c r="B164" s="299" t="str">
        <f>B146</f>
        <v>II kw. 2024</v>
      </c>
      <c r="C164" s="299" t="str">
        <f>C146</f>
        <v>II kw. 2023</v>
      </c>
      <c r="D164" s="299" t="str">
        <f>D146</f>
        <v>r/r</v>
      </c>
      <c r="E164" s="9"/>
      <c r="F164" s="1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20"/>
      <c r="W164" s="20"/>
      <c r="X164" s="20"/>
      <c r="Y164" s="98" t="s">
        <v>109</v>
      </c>
      <c r="Z164" s="98" t="s">
        <v>110</v>
      </c>
      <c r="AA164" s="20"/>
      <c r="AB164" s="20"/>
      <c r="AC164" s="20"/>
      <c r="AD164" s="19"/>
      <c r="AE164" s="19"/>
      <c r="AF164" s="19"/>
      <c r="AG164" s="19"/>
      <c r="AH164" s="19"/>
      <c r="AI164" s="19"/>
      <c r="AJ164" s="19"/>
      <c r="AK164" s="19"/>
      <c r="AL164" s="19"/>
    </row>
    <row r="165" spans="1:38" s="99" customFormat="1" ht="20.100000000000001" customHeight="1">
      <c r="A165" s="212" t="str">
        <f t="shared" ref="A165:A183" si="29">IF(B$1="SWITCH TO ENGLISH",Y165,Z147)</f>
        <v>Przychody ze sprzedaży, w tym:</v>
      </c>
      <c r="B165" s="213">
        <v>1201</v>
      </c>
      <c r="C165" s="213">
        <v>1479</v>
      </c>
      <c r="D165" s="221">
        <v>-0.18796484110885736</v>
      </c>
      <c r="E165" s="9"/>
      <c r="F165" s="1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20"/>
      <c r="W165" s="20"/>
      <c r="X165" s="20"/>
      <c r="Y165" s="160" t="s">
        <v>111</v>
      </c>
      <c r="Z165" s="160" t="s">
        <v>112</v>
      </c>
      <c r="AA165" s="20"/>
      <c r="AB165" s="20"/>
      <c r="AC165" s="20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38" s="99" customFormat="1" ht="20.100000000000001" customHeight="1">
      <c r="A166" s="181" t="str">
        <f t="shared" si="29"/>
        <v>Przychody ze sprzedaży energii elektrycznej</v>
      </c>
      <c r="B166" s="215">
        <v>490</v>
      </c>
      <c r="C166" s="215">
        <v>657</v>
      </c>
      <c r="D166" s="222">
        <v>-0.25418569254185697</v>
      </c>
      <c r="E166" s="9"/>
      <c r="F166" s="1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20"/>
      <c r="W166" s="20"/>
      <c r="X166" s="20"/>
      <c r="Y166" s="151" t="s">
        <v>113</v>
      </c>
      <c r="Z166" s="151" t="s">
        <v>114</v>
      </c>
      <c r="AA166" s="20"/>
      <c r="AB166" s="20"/>
      <c r="AC166" s="20"/>
      <c r="AD166" s="19"/>
      <c r="AE166" s="19"/>
      <c r="AF166" s="19"/>
      <c r="AG166" s="19"/>
      <c r="AH166" s="19"/>
      <c r="AI166" s="19"/>
      <c r="AJ166" s="19"/>
      <c r="AK166" s="19"/>
      <c r="AL166" s="19"/>
    </row>
    <row r="167" spans="1:38" s="99" customFormat="1" ht="20.100000000000001" customHeight="1">
      <c r="A167" s="181" t="str">
        <f t="shared" si="29"/>
        <v>Przychody z działalności dystrybucyjnej</v>
      </c>
      <c r="B167" s="215">
        <v>520</v>
      </c>
      <c r="C167" s="215">
        <v>499</v>
      </c>
      <c r="D167" s="222">
        <v>4.2084168336673278E-2</v>
      </c>
      <c r="E167" s="9"/>
      <c r="F167" s="1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20"/>
      <c r="W167" s="20"/>
      <c r="X167" s="20"/>
      <c r="Y167" s="151" t="s">
        <v>163</v>
      </c>
      <c r="Z167" s="151" t="s">
        <v>161</v>
      </c>
      <c r="AA167" s="20"/>
      <c r="AB167" s="20"/>
      <c r="AC167" s="20"/>
      <c r="AD167" s="19"/>
      <c r="AE167" s="19"/>
      <c r="AF167" s="19"/>
      <c r="AG167" s="19"/>
      <c r="AH167" s="19"/>
      <c r="AI167" s="19"/>
      <c r="AJ167" s="19"/>
      <c r="AK167" s="19"/>
      <c r="AL167" s="19"/>
    </row>
    <row r="168" spans="1:38" s="99" customFormat="1" ht="20.100000000000001" customHeight="1">
      <c r="A168" s="181" t="str">
        <f t="shared" si="29"/>
        <v>Opłaty przyłączeniowe</v>
      </c>
      <c r="B168" s="215">
        <v>5</v>
      </c>
      <c r="C168" s="215">
        <v>49</v>
      </c>
      <c r="D168" s="222">
        <v>-0.89795918367346939</v>
      </c>
      <c r="E168" s="9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20"/>
      <c r="W168" s="20"/>
      <c r="X168" s="20"/>
      <c r="Y168" s="151" t="s">
        <v>164</v>
      </c>
      <c r="Z168" s="151" t="s">
        <v>165</v>
      </c>
      <c r="AA168" s="20"/>
      <c r="AB168" s="20"/>
      <c r="AC168" s="20"/>
      <c r="AD168" s="19"/>
      <c r="AE168" s="19"/>
      <c r="AF168" s="19"/>
      <c r="AG168" s="19"/>
      <c r="AH168" s="19"/>
      <c r="AI168" s="19"/>
      <c r="AJ168" s="19"/>
      <c r="AK168" s="19"/>
      <c r="AL168" s="19"/>
    </row>
    <row r="169" spans="1:38" s="99" customFormat="1" ht="20.100000000000001" customHeight="1">
      <c r="A169" s="181" t="str">
        <f t="shared" si="29"/>
        <v>Przychody ze sprzedaży paliw</v>
      </c>
      <c r="B169" s="215">
        <v>52</v>
      </c>
      <c r="C169" s="215">
        <v>51</v>
      </c>
      <c r="D169" s="222">
        <v>1.9607843137254832E-2</v>
      </c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0"/>
      <c r="W169" s="20"/>
      <c r="X169" s="20"/>
      <c r="Y169" s="151" t="s">
        <v>166</v>
      </c>
      <c r="Z169" s="151" t="s">
        <v>167</v>
      </c>
      <c r="AA169" s="20"/>
      <c r="AB169" s="20"/>
      <c r="AC169" s="20"/>
      <c r="AD169" s="19"/>
      <c r="AE169" s="19"/>
      <c r="AF169" s="19"/>
      <c r="AG169" s="19"/>
      <c r="AH169" s="19"/>
      <c r="AI169" s="19"/>
      <c r="AJ169" s="19"/>
      <c r="AK169" s="19"/>
      <c r="AL169" s="19"/>
    </row>
    <row r="170" spans="1:38" s="99" customFormat="1" ht="20.100000000000001" customHeight="1" thickBot="1">
      <c r="A170" s="181" t="str">
        <f t="shared" si="29"/>
        <v>Pozostałe przychody</v>
      </c>
      <c r="B170" s="215">
        <v>134</v>
      </c>
      <c r="C170" s="215">
        <v>223</v>
      </c>
      <c r="D170" s="222">
        <v>-0.39910313901345296</v>
      </c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20"/>
      <c r="W170" s="20"/>
      <c r="X170" s="20"/>
      <c r="Y170" s="151" t="s">
        <v>168</v>
      </c>
      <c r="Z170" s="151" t="s">
        <v>169</v>
      </c>
      <c r="AA170" s="20"/>
      <c r="AB170" s="20"/>
      <c r="AC170" s="20"/>
      <c r="AD170" s="19"/>
      <c r="AE170" s="19"/>
      <c r="AF170" s="19"/>
      <c r="AG170" s="19"/>
      <c r="AH170" s="19"/>
      <c r="AI170" s="19"/>
      <c r="AJ170" s="19"/>
      <c r="AK170" s="19"/>
      <c r="AL170" s="19"/>
    </row>
    <row r="171" spans="1:38" s="99" customFormat="1" ht="20.100000000000001" customHeight="1">
      <c r="A171" s="216" t="str">
        <f t="shared" si="29"/>
        <v>Koszty rodzajowe, w tym:</v>
      </c>
      <c r="B171" s="214">
        <v>632</v>
      </c>
      <c r="C171" s="214">
        <v>640</v>
      </c>
      <c r="D171" s="221">
        <v>-1.2499999999999956E-2</v>
      </c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20"/>
      <c r="W171" s="20"/>
      <c r="X171" s="20"/>
      <c r="Y171" s="159" t="s">
        <v>125</v>
      </c>
      <c r="Z171" s="159" t="s">
        <v>126</v>
      </c>
      <c r="AA171" s="20"/>
      <c r="AB171" s="20"/>
      <c r="AC171" s="20"/>
      <c r="AD171" s="19"/>
      <c r="AE171" s="19"/>
      <c r="AF171" s="19"/>
      <c r="AG171" s="19"/>
      <c r="AH171" s="19"/>
      <c r="AI171" s="19"/>
      <c r="AJ171" s="19"/>
      <c r="AK171" s="19"/>
      <c r="AL171" s="19"/>
    </row>
    <row r="172" spans="1:38" s="99" customFormat="1" ht="20.100000000000001" customHeight="1">
      <c r="A172" s="217" t="str">
        <f t="shared" si="29"/>
        <v>Amortyzacja</v>
      </c>
      <c r="B172" s="215">
        <v>110</v>
      </c>
      <c r="C172" s="215">
        <v>98</v>
      </c>
      <c r="D172" s="222">
        <v>0.12244897959183665</v>
      </c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20"/>
      <c r="W172" s="20"/>
      <c r="X172" s="20"/>
      <c r="Y172" s="151" t="s">
        <v>127</v>
      </c>
      <c r="Z172" s="151" t="s">
        <v>128</v>
      </c>
      <c r="AA172" s="20"/>
      <c r="AB172" s="20"/>
      <c r="AC172" s="20"/>
      <c r="AD172" s="19"/>
      <c r="AE172" s="19"/>
      <c r="AF172" s="19"/>
      <c r="AG172" s="19"/>
      <c r="AH172" s="19"/>
      <c r="AI172" s="19"/>
      <c r="AJ172" s="19"/>
      <c r="AK172" s="19"/>
      <c r="AL172" s="19"/>
    </row>
    <row r="173" spans="1:38" s="99" customFormat="1" ht="20.100000000000001" customHeight="1">
      <c r="A173" s="217" t="str">
        <f t="shared" si="29"/>
        <v>Zużycie materiałów</v>
      </c>
      <c r="B173" s="215">
        <v>32</v>
      </c>
      <c r="C173" s="215">
        <v>15</v>
      </c>
      <c r="D173" s="222">
        <v>1.1333333333333333</v>
      </c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20"/>
      <c r="W173" s="20"/>
      <c r="X173" s="20"/>
      <c r="Y173" s="151" t="s">
        <v>129</v>
      </c>
      <c r="Z173" s="151" t="s">
        <v>170</v>
      </c>
      <c r="AA173" s="20"/>
      <c r="AB173" s="20"/>
      <c r="AC173" s="20"/>
      <c r="AD173" s="19"/>
      <c r="AE173" s="19"/>
      <c r="AF173" s="19"/>
      <c r="AG173" s="19"/>
      <c r="AH173" s="19"/>
      <c r="AI173" s="19"/>
      <c r="AJ173" s="19"/>
      <c r="AK173" s="19"/>
      <c r="AL173" s="19"/>
    </row>
    <row r="174" spans="1:38" s="99" customFormat="1" ht="20.100000000000001" customHeight="1">
      <c r="A174" s="217" t="str">
        <f t="shared" si="29"/>
        <v>Zużycie energii</v>
      </c>
      <c r="B174" s="215">
        <v>33</v>
      </c>
      <c r="C174" s="215">
        <v>48</v>
      </c>
      <c r="D174" s="222">
        <v>-0.3125</v>
      </c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20"/>
      <c r="W174" s="20"/>
      <c r="X174" s="20"/>
      <c r="Y174" s="151" t="s">
        <v>131</v>
      </c>
      <c r="Z174" s="151" t="s">
        <v>132</v>
      </c>
      <c r="AA174" s="20"/>
      <c r="AB174" s="20"/>
      <c r="AC174" s="20"/>
      <c r="AD174" s="19"/>
      <c r="AE174" s="19"/>
      <c r="AF174" s="19"/>
      <c r="AG174" s="19"/>
      <c r="AH174" s="19"/>
      <c r="AI174" s="19"/>
      <c r="AJ174" s="19"/>
      <c r="AK174" s="19"/>
      <c r="AL174" s="19"/>
    </row>
    <row r="175" spans="1:38" s="99" customFormat="1" ht="20.100000000000001" customHeight="1">
      <c r="A175" s="217" t="str">
        <f t="shared" si="29"/>
        <v>Usługi obce</v>
      </c>
      <c r="B175" s="215">
        <v>311</v>
      </c>
      <c r="C175" s="215">
        <v>288</v>
      </c>
      <c r="D175" s="222">
        <v>7.986111111111116E-2</v>
      </c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20"/>
      <c r="W175" s="20"/>
      <c r="X175" s="20"/>
      <c r="Y175" s="151" t="s">
        <v>133</v>
      </c>
      <c r="Z175" s="151" t="s">
        <v>134</v>
      </c>
      <c r="AA175" s="20"/>
      <c r="AB175" s="20"/>
      <c r="AC175" s="20"/>
      <c r="AD175" s="19"/>
      <c r="AE175" s="19"/>
      <c r="AF175" s="19"/>
      <c r="AG175" s="19"/>
      <c r="AH175" s="19"/>
      <c r="AI175" s="19"/>
      <c r="AJ175" s="19"/>
      <c r="AK175" s="19"/>
      <c r="AL175" s="19"/>
    </row>
    <row r="176" spans="1:38" s="99" customFormat="1" ht="20.100000000000001" customHeight="1">
      <c r="A176" s="218" t="str">
        <f t="shared" si="29"/>
        <v>Podatki i opłaty</v>
      </c>
      <c r="B176" s="215">
        <v>9</v>
      </c>
      <c r="C176" s="215">
        <v>58</v>
      </c>
      <c r="D176" s="222">
        <v>-0.84482758620689657</v>
      </c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20"/>
      <c r="W176" s="20"/>
      <c r="X176" s="20"/>
      <c r="Y176" s="151" t="s">
        <v>135</v>
      </c>
      <c r="Z176" s="151" t="s">
        <v>136</v>
      </c>
      <c r="AA176" s="20"/>
      <c r="AB176" s="20"/>
      <c r="AC176" s="20"/>
      <c r="AD176" s="19"/>
      <c r="AE176" s="19"/>
      <c r="AF176" s="19"/>
      <c r="AG176" s="19"/>
      <c r="AH176" s="19"/>
      <c r="AI176" s="19"/>
      <c r="AJ176" s="19"/>
      <c r="AK176" s="19"/>
      <c r="AL176" s="19"/>
    </row>
    <row r="177" spans="1:38" s="99" customFormat="1" ht="20.100000000000001" customHeight="1">
      <c r="A177" s="218" t="str">
        <f t="shared" si="29"/>
        <v>Koszty osobowe</v>
      </c>
      <c r="B177" s="215">
        <v>133</v>
      </c>
      <c r="C177" s="215">
        <v>129</v>
      </c>
      <c r="D177" s="222">
        <v>3.1007751937984551E-2</v>
      </c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20"/>
      <c r="W177" s="20"/>
      <c r="X177" s="20"/>
      <c r="Y177" s="151" t="s">
        <v>137</v>
      </c>
      <c r="Z177" s="151" t="s">
        <v>138</v>
      </c>
      <c r="AA177" s="20"/>
      <c r="AB177" s="20"/>
      <c r="AC177" s="20"/>
      <c r="AD177" s="19"/>
      <c r="AE177" s="19"/>
      <c r="AF177" s="19"/>
      <c r="AG177" s="19"/>
      <c r="AH177" s="19"/>
      <c r="AI177" s="19"/>
      <c r="AJ177" s="19"/>
      <c r="AK177" s="19"/>
      <c r="AL177" s="19"/>
    </row>
    <row r="178" spans="1:38" s="99" customFormat="1" ht="20.100000000000001" customHeight="1" thickBot="1">
      <c r="A178" s="218" t="str">
        <f t="shared" si="29"/>
        <v>Pozostałe koszty</v>
      </c>
      <c r="B178" s="215">
        <v>4</v>
      </c>
      <c r="C178" s="215">
        <v>4</v>
      </c>
      <c r="D178" s="222">
        <v>0</v>
      </c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20"/>
      <c r="W178" s="20"/>
      <c r="X178" s="20"/>
      <c r="Y178" s="158" t="s">
        <v>139</v>
      </c>
      <c r="Z178" s="158" t="s">
        <v>140</v>
      </c>
      <c r="AA178" s="20"/>
      <c r="AB178" s="20"/>
      <c r="AC178" s="20"/>
      <c r="AD178" s="19"/>
      <c r="AE178" s="19"/>
      <c r="AF178" s="19"/>
      <c r="AG178" s="19"/>
      <c r="AH178" s="19"/>
      <c r="AI178" s="19"/>
      <c r="AJ178" s="19"/>
      <c r="AK178" s="19"/>
      <c r="AL178" s="19"/>
    </row>
    <row r="179" spans="1:38" s="99" customFormat="1" ht="20.100000000000001" customHeight="1" thickBot="1">
      <c r="A179" s="219" t="str">
        <f t="shared" si="29"/>
        <v>Wartość sprzedanych towarów i materiałów</v>
      </c>
      <c r="B179" s="214">
        <v>444</v>
      </c>
      <c r="C179" s="214">
        <v>711</v>
      </c>
      <c r="D179" s="221">
        <v>-0.37552742616033752</v>
      </c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20"/>
      <c r="W179" s="20"/>
      <c r="X179" s="20"/>
      <c r="Y179" s="194" t="s">
        <v>143</v>
      </c>
      <c r="Z179" s="194" t="s">
        <v>144</v>
      </c>
      <c r="AA179" s="20"/>
      <c r="AB179" s="20"/>
      <c r="AC179" s="20"/>
      <c r="AD179" s="19"/>
      <c r="AE179" s="19"/>
      <c r="AF179" s="19"/>
      <c r="AG179" s="19"/>
      <c r="AH179" s="19"/>
      <c r="AI179" s="19"/>
      <c r="AJ179" s="19"/>
      <c r="AK179" s="19"/>
      <c r="AL179" s="19"/>
    </row>
    <row r="180" spans="1:38" s="99" customFormat="1" ht="20.100000000000001" customHeight="1" thickBot="1">
      <c r="A180" s="219" t="str">
        <f t="shared" si="29"/>
        <v>Koszty aktywowane</v>
      </c>
      <c r="B180" s="214">
        <v>-45</v>
      </c>
      <c r="C180" s="214">
        <v>-45</v>
      </c>
      <c r="D180" s="221">
        <v>0</v>
      </c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20"/>
      <c r="W180" s="20"/>
      <c r="X180" s="20"/>
      <c r="Y180" s="195" t="s">
        <v>141</v>
      </c>
      <c r="Z180" s="195" t="s">
        <v>142</v>
      </c>
      <c r="AA180" s="20"/>
      <c r="AB180" s="20"/>
      <c r="AC180" s="20"/>
      <c r="AD180" s="19"/>
      <c r="AE180" s="19"/>
      <c r="AF180" s="19"/>
      <c r="AG180" s="19"/>
      <c r="AH180" s="19"/>
      <c r="AI180" s="19"/>
      <c r="AJ180" s="19"/>
      <c r="AK180" s="19"/>
      <c r="AL180" s="19"/>
    </row>
    <row r="181" spans="1:38" s="99" customFormat="1" ht="20.100000000000001" customHeight="1" thickBot="1">
      <c r="A181" s="220" t="str">
        <f t="shared" si="29"/>
        <v>Wynik na pozostałej działalności operacyjnej</v>
      </c>
      <c r="B181" s="214">
        <v>2</v>
      </c>
      <c r="C181" s="214">
        <v>-1</v>
      </c>
      <c r="D181" s="221">
        <v>-3</v>
      </c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20"/>
      <c r="W181" s="20"/>
      <c r="X181" s="20"/>
      <c r="Y181" s="195" t="s">
        <v>145</v>
      </c>
      <c r="Z181" s="195" t="s">
        <v>171</v>
      </c>
      <c r="AA181" s="20"/>
      <c r="AB181" s="20"/>
      <c r="AC181" s="20"/>
      <c r="AD181" s="19"/>
      <c r="AE181" s="19"/>
      <c r="AF181" s="19"/>
      <c r="AG181" s="19"/>
      <c r="AH181" s="19"/>
      <c r="AI181" s="19"/>
      <c r="AJ181" s="19"/>
      <c r="AK181" s="19"/>
      <c r="AL181" s="19"/>
    </row>
    <row r="182" spans="1:38" s="99" customFormat="1" ht="20.100000000000001" customHeight="1">
      <c r="A182" s="220" t="str">
        <f t="shared" si="29"/>
        <v>EBIT</v>
      </c>
      <c r="B182" s="214">
        <v>58</v>
      </c>
      <c r="C182" s="214">
        <v>172</v>
      </c>
      <c r="D182" s="221">
        <v>-0.66279069767441867</v>
      </c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0"/>
      <c r="W182" s="20"/>
      <c r="X182" s="20"/>
      <c r="Y182" s="96" t="s">
        <v>21</v>
      </c>
      <c r="Z182" s="96" t="s">
        <v>21</v>
      </c>
      <c r="AA182" s="20"/>
      <c r="AB182" s="20"/>
      <c r="AC182" s="20"/>
      <c r="AD182" s="19"/>
      <c r="AE182" s="19"/>
      <c r="AF182" s="19"/>
      <c r="AG182" s="19"/>
      <c r="AH182" s="19"/>
      <c r="AI182" s="19"/>
      <c r="AJ182" s="19"/>
      <c r="AK182" s="19"/>
      <c r="AL182" s="19"/>
    </row>
    <row r="183" spans="1:38" s="99" customFormat="1" ht="20.100000000000001" customHeight="1">
      <c r="A183" s="220" t="str">
        <f t="shared" si="29"/>
        <v>EBITDA</v>
      </c>
      <c r="B183" s="214">
        <v>168</v>
      </c>
      <c r="C183" s="214">
        <v>269</v>
      </c>
      <c r="D183" s="221">
        <v>-0.37546468401486988</v>
      </c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20"/>
      <c r="W183" s="20"/>
      <c r="X183" s="20"/>
      <c r="Y183" s="98" t="s">
        <v>17</v>
      </c>
      <c r="Z183" s="98" t="s">
        <v>17</v>
      </c>
      <c r="AA183" s="20"/>
      <c r="AB183" s="20"/>
      <c r="AC183" s="20"/>
      <c r="AD183" s="19"/>
      <c r="AE183" s="19"/>
      <c r="AF183" s="19"/>
      <c r="AG183" s="19"/>
      <c r="AH183" s="19"/>
      <c r="AI183" s="19"/>
      <c r="AJ183" s="19"/>
      <c r="AK183" s="19"/>
      <c r="AL183" s="19"/>
    </row>
    <row r="184" spans="1:38" s="99" customFormat="1" ht="20.100000000000001" customHeight="1">
      <c r="A184" s="61"/>
      <c r="B184" s="76"/>
      <c r="C184" s="77"/>
      <c r="D184" s="77"/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20"/>
      <c r="W184" s="20"/>
      <c r="X184" s="20"/>
      <c r="Y184" s="33"/>
      <c r="Z184" s="33"/>
      <c r="AA184" s="20"/>
      <c r="AB184" s="20"/>
      <c r="AC184" s="20"/>
      <c r="AD184" s="19"/>
      <c r="AE184" s="19"/>
      <c r="AF184" s="19"/>
      <c r="AG184" s="19"/>
      <c r="AH184" s="19"/>
      <c r="AI184" s="19"/>
      <c r="AJ184" s="19"/>
      <c r="AK184" s="19"/>
      <c r="AL184" s="19"/>
    </row>
    <row r="185" spans="1:38" s="8" customFormat="1" ht="20.100000000000001" customHeight="1" thickBot="1">
      <c r="A185" s="176" t="str">
        <f t="shared" ref="A185:A203" si="30">IF(B$1="SWITCH TO ENGLISH",Y185,Z185)</f>
        <v xml:space="preserve">Obrót </v>
      </c>
      <c r="B185" s="177"/>
      <c r="C185" s="177"/>
      <c r="D185" s="177"/>
      <c r="E185" s="9"/>
      <c r="F185" s="13"/>
      <c r="G185" s="196"/>
      <c r="H185" s="179"/>
      <c r="I185" s="179"/>
      <c r="J185" s="187"/>
      <c r="K185" s="187"/>
      <c r="L185" s="187"/>
      <c r="M185" s="187"/>
      <c r="N185" s="9"/>
      <c r="O185" s="9"/>
      <c r="P185" s="9"/>
      <c r="Q185" s="9"/>
      <c r="R185" s="9"/>
      <c r="S185" s="9"/>
      <c r="T185" s="9"/>
      <c r="U185" s="9"/>
      <c r="V185" s="20"/>
      <c r="W185" s="21"/>
      <c r="X185" s="21"/>
      <c r="Y185" s="96" t="s">
        <v>172</v>
      </c>
      <c r="Z185" s="96" t="s">
        <v>173</v>
      </c>
      <c r="AA185" s="21"/>
      <c r="AB185" s="21"/>
      <c r="AC185" s="21"/>
      <c r="AD185" s="18"/>
      <c r="AE185" s="18"/>
      <c r="AF185" s="18"/>
      <c r="AG185" s="18"/>
      <c r="AH185" s="18"/>
      <c r="AI185" s="18"/>
      <c r="AJ185" s="18"/>
      <c r="AK185" s="18"/>
      <c r="AL185" s="18"/>
    </row>
    <row r="186" spans="1:38" s="99" customFormat="1" ht="20.100000000000001" customHeight="1" thickTop="1" thickBot="1">
      <c r="A186" s="298" t="str">
        <f>IF(B$1="SWITCH TO ENGLISH",Y146,Z146)</f>
        <v>[mln PLN]</v>
      </c>
      <c r="B186" s="299" t="str">
        <f>B164</f>
        <v>II kw. 2024</v>
      </c>
      <c r="C186" s="299" t="str">
        <f>C164</f>
        <v>II kw. 2023</v>
      </c>
      <c r="D186" s="299" t="str">
        <f>D164</f>
        <v>r/r</v>
      </c>
      <c r="E186" s="9"/>
      <c r="F186" s="13"/>
      <c r="G186" s="140"/>
      <c r="H186" s="97"/>
      <c r="I186" s="97"/>
      <c r="J186" s="97"/>
      <c r="K186" s="97"/>
      <c r="L186" s="97"/>
      <c r="M186" s="97"/>
      <c r="N186" s="9"/>
      <c r="O186" s="9"/>
      <c r="P186" s="9"/>
      <c r="Q186" s="9"/>
      <c r="R186" s="9"/>
      <c r="S186" s="9"/>
      <c r="T186" s="9"/>
      <c r="U186" s="9"/>
      <c r="V186" s="20"/>
      <c r="W186" s="20"/>
      <c r="X186" s="20"/>
      <c r="Y186" s="98" t="s">
        <v>109</v>
      </c>
      <c r="Z186" s="98" t="s">
        <v>110</v>
      </c>
      <c r="AA186" s="20"/>
      <c r="AB186" s="20"/>
      <c r="AC186" s="20"/>
      <c r="AD186" s="19"/>
      <c r="AE186" s="19"/>
      <c r="AF186" s="19"/>
      <c r="AG186" s="19"/>
      <c r="AH186" s="19"/>
      <c r="AI186" s="19"/>
      <c r="AJ186" s="19"/>
      <c r="AK186" s="19"/>
      <c r="AL186" s="19"/>
    </row>
    <row r="187" spans="1:38" s="99" customFormat="1" ht="20.100000000000001" customHeight="1">
      <c r="A187" s="244" t="str">
        <f t="shared" si="30"/>
        <v>Przychody ze sprzedaży, w tym:</v>
      </c>
      <c r="B187" s="236">
        <v>6440</v>
      </c>
      <c r="C187" s="236">
        <v>15562</v>
      </c>
      <c r="D187" s="240">
        <f>IF((B187-C187)/C187=0,"-",(B187-C187)/C187)</f>
        <v>-0.58617144325922121</v>
      </c>
      <c r="E187" s="9"/>
      <c r="F187" s="13"/>
      <c r="G187" s="13"/>
      <c r="H187" s="13"/>
      <c r="I187" s="141"/>
      <c r="J187" s="142"/>
      <c r="K187" s="141"/>
      <c r="L187" s="141"/>
      <c r="M187" s="142"/>
      <c r="N187" s="9"/>
      <c r="O187" s="9"/>
      <c r="P187" s="9"/>
      <c r="Q187" s="9"/>
      <c r="R187" s="9"/>
      <c r="S187" s="9"/>
      <c r="T187" s="9"/>
      <c r="U187" s="9"/>
      <c r="V187" s="20"/>
      <c r="W187" s="20"/>
      <c r="X187" s="20"/>
      <c r="Y187" s="160" t="s">
        <v>111</v>
      </c>
      <c r="Z187" s="164" t="s">
        <v>112</v>
      </c>
      <c r="AA187" s="20"/>
      <c r="AB187" s="20"/>
      <c r="AC187" s="20"/>
      <c r="AD187" s="19"/>
      <c r="AE187" s="19"/>
      <c r="AF187" s="19"/>
      <c r="AG187" s="19"/>
      <c r="AH187" s="19"/>
      <c r="AI187" s="19"/>
      <c r="AJ187" s="19"/>
      <c r="AK187" s="19"/>
      <c r="AL187" s="19"/>
    </row>
    <row r="188" spans="1:38" s="99" customFormat="1" ht="20.100000000000001" customHeight="1">
      <c r="A188" s="181" t="str">
        <f t="shared" si="30"/>
        <v>Przychody ze sprzedaży energii elektrycznej</v>
      </c>
      <c r="B188" s="237">
        <v>5385</v>
      </c>
      <c r="C188" s="237">
        <v>8376</v>
      </c>
      <c r="D188" s="241">
        <f t="shared" ref="D188:D203" si="31">IF((B188-C188)/C188=0,"-",(B188-C188)/C188)</f>
        <v>-0.35709169054441259</v>
      </c>
      <c r="E188" s="9"/>
      <c r="F188" s="13"/>
      <c r="G188" s="13"/>
      <c r="H188" s="13"/>
      <c r="I188" s="100"/>
      <c r="J188" s="101"/>
      <c r="K188" s="100"/>
      <c r="L188" s="100"/>
      <c r="M188" s="101"/>
      <c r="N188" s="9"/>
      <c r="O188" s="9"/>
      <c r="P188" s="9"/>
      <c r="Q188" s="9"/>
      <c r="R188" s="9"/>
      <c r="S188" s="9"/>
      <c r="T188" s="9"/>
      <c r="U188" s="9"/>
      <c r="V188" s="20"/>
      <c r="W188" s="20"/>
      <c r="X188" s="20"/>
      <c r="Y188" s="151" t="s">
        <v>113</v>
      </c>
      <c r="Z188" s="182" t="s">
        <v>114</v>
      </c>
      <c r="AA188" s="20"/>
      <c r="AB188" s="20"/>
      <c r="AC188" s="20"/>
      <c r="AD188" s="19"/>
      <c r="AE188" s="19"/>
      <c r="AF188" s="19"/>
      <c r="AG188" s="19"/>
      <c r="AH188" s="19"/>
      <c r="AI188" s="19"/>
      <c r="AJ188" s="19"/>
      <c r="AK188" s="19"/>
      <c r="AL188" s="19"/>
    </row>
    <row r="189" spans="1:38" s="99" customFormat="1" ht="20.100000000000001" customHeight="1">
      <c r="A189" s="181" t="str">
        <f t="shared" si="30"/>
        <v>Przychody ze sprzedaży uprawnień CO2</v>
      </c>
      <c r="B189" s="237">
        <v>440</v>
      </c>
      <c r="C189" s="237">
        <v>5523</v>
      </c>
      <c r="D189" s="241">
        <f t="shared" si="31"/>
        <v>-0.92033315227231582</v>
      </c>
      <c r="E189" s="9"/>
      <c r="F189" s="13"/>
      <c r="G189" s="13"/>
      <c r="H189" s="13"/>
      <c r="I189" s="103"/>
      <c r="J189" s="101"/>
      <c r="K189" s="100"/>
      <c r="L189" s="103"/>
      <c r="M189" s="101"/>
      <c r="N189" s="9"/>
      <c r="O189" s="9"/>
      <c r="P189" s="9"/>
      <c r="Q189" s="9"/>
      <c r="R189" s="9"/>
      <c r="S189" s="9"/>
      <c r="T189" s="9"/>
      <c r="U189" s="9"/>
      <c r="V189" s="20"/>
      <c r="W189" s="20"/>
      <c r="X189" s="20"/>
      <c r="Y189" s="151" t="s">
        <v>174</v>
      </c>
      <c r="Z189" s="182" t="s">
        <v>175</v>
      </c>
      <c r="AA189" s="20"/>
      <c r="AB189" s="20"/>
      <c r="AC189" s="20"/>
      <c r="AD189" s="19"/>
      <c r="AE189" s="19"/>
      <c r="AF189" s="19"/>
      <c r="AG189" s="19"/>
      <c r="AH189" s="19"/>
      <c r="AI189" s="19"/>
      <c r="AJ189" s="19"/>
      <c r="AK189" s="19"/>
      <c r="AL189" s="19"/>
    </row>
    <row r="190" spans="1:38" s="99" customFormat="1" ht="20.100000000000001" customHeight="1">
      <c r="A190" s="181" t="str">
        <f t="shared" si="30"/>
        <v>Przychody ze sprzedaży gazu</v>
      </c>
      <c r="B190" s="237">
        <v>34</v>
      </c>
      <c r="C190" s="237">
        <v>82</v>
      </c>
      <c r="D190" s="241">
        <f t="shared" si="31"/>
        <v>-0.58536585365853655</v>
      </c>
      <c r="E190" s="9"/>
      <c r="F190" s="13"/>
      <c r="G190" s="13"/>
      <c r="H190" s="13"/>
      <c r="I190" s="103"/>
      <c r="J190" s="101"/>
      <c r="K190" s="103"/>
      <c r="L190" s="103"/>
      <c r="M190" s="111"/>
      <c r="N190" s="9"/>
      <c r="O190" s="9"/>
      <c r="P190" s="9"/>
      <c r="Q190" s="9"/>
      <c r="R190" s="9"/>
      <c r="S190" s="9"/>
      <c r="T190" s="9"/>
      <c r="U190" s="9"/>
      <c r="V190" s="20"/>
      <c r="W190" s="20"/>
      <c r="X190" s="20"/>
      <c r="Y190" s="151" t="s">
        <v>176</v>
      </c>
      <c r="Z190" s="182" t="s">
        <v>177</v>
      </c>
      <c r="AA190" s="20"/>
      <c r="AB190" s="20"/>
      <c r="AC190" s="20"/>
      <c r="AD190" s="19"/>
      <c r="AE190" s="19"/>
      <c r="AF190" s="19"/>
      <c r="AG190" s="19"/>
      <c r="AH190" s="19"/>
      <c r="AI190" s="19"/>
      <c r="AJ190" s="19"/>
      <c r="AK190" s="19"/>
      <c r="AL190" s="19"/>
    </row>
    <row r="191" spans="1:38" s="99" customFormat="1" ht="20.100000000000001" customHeight="1" thickBot="1">
      <c r="A191" s="181" t="str">
        <f t="shared" si="30"/>
        <v>Przychody ze sprzedaży innych paliw</v>
      </c>
      <c r="B191" s="237">
        <v>174</v>
      </c>
      <c r="C191" s="237">
        <v>1131</v>
      </c>
      <c r="D191" s="241">
        <f t="shared" si="31"/>
        <v>-0.84615384615384615</v>
      </c>
      <c r="E191" s="9"/>
      <c r="F191" s="13"/>
      <c r="G191" s="13"/>
      <c r="H191" s="13"/>
      <c r="I191" s="103"/>
      <c r="J191" s="101"/>
      <c r="K191" s="103"/>
      <c r="L191" s="100"/>
      <c r="M191" s="111"/>
      <c r="N191" s="9"/>
      <c r="O191" s="9"/>
      <c r="P191" s="9"/>
      <c r="Q191" s="9"/>
      <c r="R191" s="9"/>
      <c r="S191" s="9"/>
      <c r="T191" s="9"/>
      <c r="U191" s="9"/>
      <c r="V191" s="20"/>
      <c r="W191" s="20"/>
      <c r="X191" s="20"/>
      <c r="Y191" s="158" t="s">
        <v>178</v>
      </c>
      <c r="Z191" s="183" t="s">
        <v>179</v>
      </c>
      <c r="AA191" s="20"/>
      <c r="AB191" s="20"/>
      <c r="AC191" s="20"/>
      <c r="AD191" s="19"/>
      <c r="AE191" s="19"/>
      <c r="AF191" s="19"/>
      <c r="AG191" s="19"/>
      <c r="AH191" s="19"/>
      <c r="AI191" s="19"/>
      <c r="AJ191" s="19"/>
      <c r="AK191" s="19"/>
      <c r="AL191" s="19"/>
    </row>
    <row r="192" spans="1:38" s="99" customFormat="1" ht="20.100000000000001" customHeight="1">
      <c r="A192" s="244" t="str">
        <f t="shared" si="30"/>
        <v>Koszty rodzajowe, w tym:</v>
      </c>
      <c r="B192" s="238">
        <v>348</v>
      </c>
      <c r="C192" s="238">
        <v>563</v>
      </c>
      <c r="D192" s="242">
        <f t="shared" si="31"/>
        <v>-0.38188277087033745</v>
      </c>
      <c r="E192" s="9"/>
      <c r="F192" s="13"/>
      <c r="G192" s="13"/>
      <c r="H192" s="13"/>
      <c r="I192" s="113"/>
      <c r="J192" s="114"/>
      <c r="K192" s="141"/>
      <c r="L192" s="141"/>
      <c r="M192" s="142"/>
      <c r="N192" s="9"/>
      <c r="O192" s="9"/>
      <c r="P192" s="9"/>
      <c r="Q192" s="9"/>
      <c r="R192" s="9"/>
      <c r="S192" s="9"/>
      <c r="T192" s="9"/>
      <c r="U192" s="9"/>
      <c r="V192" s="20"/>
      <c r="W192" s="20"/>
      <c r="X192" s="20"/>
      <c r="Y192" s="159" t="s">
        <v>125</v>
      </c>
      <c r="Z192" s="184" t="s">
        <v>126</v>
      </c>
      <c r="AA192" s="20"/>
      <c r="AB192" s="20"/>
      <c r="AC192" s="20"/>
      <c r="AD192" s="19"/>
      <c r="AE192" s="19"/>
      <c r="AF192" s="19"/>
      <c r="AG192" s="19"/>
      <c r="AH192" s="19"/>
      <c r="AI192" s="19"/>
      <c r="AJ192" s="19"/>
      <c r="AK192" s="19"/>
      <c r="AL192" s="19"/>
    </row>
    <row r="193" spans="1:38" s="99" customFormat="1" ht="20.100000000000001" customHeight="1">
      <c r="A193" s="181" t="str">
        <f t="shared" si="30"/>
        <v>Amortyzacja</v>
      </c>
      <c r="B193" s="237">
        <v>9</v>
      </c>
      <c r="C193" s="237">
        <v>9</v>
      </c>
      <c r="D193" s="243" t="str">
        <f t="shared" si="31"/>
        <v>-</v>
      </c>
      <c r="E193" s="9"/>
      <c r="F193" s="13"/>
      <c r="G193" s="13"/>
      <c r="H193" s="13"/>
      <c r="I193" s="103"/>
      <c r="J193" s="111"/>
      <c r="K193" s="103"/>
      <c r="L193" s="103"/>
      <c r="M193" s="111"/>
      <c r="N193" s="9"/>
      <c r="O193" s="9"/>
      <c r="P193" s="9"/>
      <c r="Q193" s="9"/>
      <c r="R193" s="9"/>
      <c r="S193" s="9"/>
      <c r="T193" s="9"/>
      <c r="U193" s="9"/>
      <c r="V193" s="20"/>
      <c r="W193" s="20"/>
      <c r="X193" s="20"/>
      <c r="Y193" s="151" t="s">
        <v>127</v>
      </c>
      <c r="Z193" s="182" t="s">
        <v>128</v>
      </c>
      <c r="AA193" s="20"/>
      <c r="AB193" s="20"/>
      <c r="AC193" s="20"/>
      <c r="AD193" s="19"/>
      <c r="AE193" s="19"/>
      <c r="AF193" s="19"/>
      <c r="AG193" s="19"/>
      <c r="AH193" s="19"/>
      <c r="AI193" s="19"/>
      <c r="AJ193" s="19"/>
      <c r="AK193" s="19"/>
      <c r="AL193" s="19"/>
    </row>
    <row r="194" spans="1:38" s="99" customFormat="1" ht="20.100000000000001" customHeight="1">
      <c r="A194" s="181" t="str">
        <f t="shared" si="30"/>
        <v>Zużycie materiałów</v>
      </c>
      <c r="B194" s="237">
        <v>3</v>
      </c>
      <c r="C194" s="237">
        <v>1</v>
      </c>
      <c r="D194" s="243">
        <f t="shared" si="31"/>
        <v>2</v>
      </c>
      <c r="E194" s="9"/>
      <c r="F194" s="13"/>
      <c r="G194" s="13"/>
      <c r="H194" s="13"/>
      <c r="I194" s="103"/>
      <c r="J194" s="104"/>
      <c r="K194" s="103"/>
      <c r="L194" s="103"/>
      <c r="M194" s="104"/>
      <c r="N194" s="9"/>
      <c r="O194" s="9"/>
      <c r="P194" s="9"/>
      <c r="Q194" s="9"/>
      <c r="R194" s="9"/>
      <c r="S194" s="9"/>
      <c r="T194" s="9"/>
      <c r="U194" s="9"/>
      <c r="V194" s="20"/>
      <c r="W194" s="20"/>
      <c r="X194" s="20"/>
      <c r="Y194" s="151" t="s">
        <v>129</v>
      </c>
      <c r="Z194" s="182" t="s">
        <v>162</v>
      </c>
      <c r="AA194" s="20"/>
      <c r="AB194" s="20"/>
      <c r="AC194" s="20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5" spans="1:38" s="99" customFormat="1" ht="20.100000000000001" customHeight="1">
      <c r="A195" s="181" t="str">
        <f t="shared" si="30"/>
        <v>Zużycie energii</v>
      </c>
      <c r="B195" s="237">
        <v>2</v>
      </c>
      <c r="C195" s="237">
        <v>2</v>
      </c>
      <c r="D195" s="241" t="s">
        <v>34</v>
      </c>
      <c r="E195" s="9"/>
      <c r="F195" s="13"/>
      <c r="G195" s="13"/>
      <c r="H195" s="13"/>
      <c r="I195" s="103"/>
      <c r="J195" s="104"/>
      <c r="K195" s="103"/>
      <c r="L195" s="103"/>
      <c r="M195" s="104"/>
      <c r="N195" s="9"/>
      <c r="O195" s="9"/>
      <c r="P195" s="9"/>
      <c r="Q195" s="9"/>
      <c r="R195" s="9"/>
      <c r="S195" s="9"/>
      <c r="T195" s="9"/>
      <c r="U195" s="9"/>
      <c r="V195" s="20"/>
      <c r="W195" s="20"/>
      <c r="X195" s="20"/>
      <c r="Y195" s="151" t="s">
        <v>131</v>
      </c>
      <c r="Z195" s="182" t="s">
        <v>132</v>
      </c>
      <c r="AA195" s="20"/>
      <c r="AB195" s="20"/>
      <c r="AC195" s="20"/>
      <c r="AD195" s="19"/>
      <c r="AE195" s="19"/>
      <c r="AF195" s="19"/>
      <c r="AG195" s="19"/>
      <c r="AH195" s="19"/>
      <c r="AI195" s="19"/>
      <c r="AJ195" s="19"/>
      <c r="AK195" s="19"/>
      <c r="AL195" s="19"/>
    </row>
    <row r="196" spans="1:38" s="99" customFormat="1" ht="20.100000000000001" customHeight="1">
      <c r="A196" s="181" t="str">
        <f t="shared" si="30"/>
        <v>Usługi obce</v>
      </c>
      <c r="B196" s="237">
        <v>102</v>
      </c>
      <c r="C196" s="237">
        <v>124</v>
      </c>
      <c r="D196" s="243">
        <f t="shared" si="31"/>
        <v>-0.17741935483870969</v>
      </c>
      <c r="E196" s="9"/>
      <c r="F196" s="13"/>
      <c r="G196" s="13"/>
      <c r="H196" s="13"/>
      <c r="I196" s="103"/>
      <c r="J196" s="111"/>
      <c r="K196" s="103"/>
      <c r="L196" s="103"/>
      <c r="M196" s="101"/>
      <c r="N196" s="9"/>
      <c r="O196" s="9"/>
      <c r="P196" s="9"/>
      <c r="Q196" s="9"/>
      <c r="R196" s="9"/>
      <c r="S196" s="9"/>
      <c r="T196" s="9"/>
      <c r="U196" s="9"/>
      <c r="V196" s="20"/>
      <c r="W196" s="20"/>
      <c r="X196" s="20"/>
      <c r="Y196" s="151" t="s">
        <v>133</v>
      </c>
      <c r="Z196" s="182" t="s">
        <v>134</v>
      </c>
      <c r="AA196" s="20"/>
      <c r="AB196" s="20"/>
      <c r="AC196" s="20"/>
      <c r="AD196" s="19"/>
      <c r="AE196" s="19"/>
      <c r="AF196" s="19"/>
      <c r="AG196" s="19"/>
      <c r="AH196" s="19"/>
      <c r="AI196" s="19"/>
      <c r="AJ196" s="19"/>
      <c r="AK196" s="19"/>
      <c r="AL196" s="19"/>
    </row>
    <row r="197" spans="1:38" s="99" customFormat="1" ht="20.100000000000001" customHeight="1">
      <c r="A197" s="181" t="str">
        <f t="shared" si="30"/>
        <v>Podatki i opłaty</v>
      </c>
      <c r="B197" s="237">
        <v>32</v>
      </c>
      <c r="C197" s="237">
        <v>221</v>
      </c>
      <c r="D197" s="243">
        <f t="shared" si="31"/>
        <v>-0.85520361990950222</v>
      </c>
      <c r="E197" s="9"/>
      <c r="F197" s="13"/>
      <c r="G197" s="13"/>
      <c r="H197" s="13"/>
      <c r="I197" s="103"/>
      <c r="J197" s="111"/>
      <c r="K197" s="103"/>
      <c r="L197" s="103"/>
      <c r="M197" s="101"/>
      <c r="N197" s="9"/>
      <c r="O197" s="9"/>
      <c r="P197" s="9"/>
      <c r="Q197" s="9"/>
      <c r="R197" s="9"/>
      <c r="S197" s="9"/>
      <c r="T197" s="9"/>
      <c r="U197" s="9"/>
      <c r="V197" s="20"/>
      <c r="W197" s="20"/>
      <c r="X197" s="20"/>
      <c r="Y197" s="151" t="s">
        <v>135</v>
      </c>
      <c r="Z197" s="182" t="s">
        <v>136</v>
      </c>
      <c r="AA197" s="20"/>
      <c r="AB197" s="20"/>
      <c r="AC197" s="20"/>
      <c r="AD197" s="19"/>
      <c r="AE197" s="19"/>
      <c r="AF197" s="19"/>
      <c r="AG197" s="19"/>
      <c r="AH197" s="19"/>
      <c r="AI197" s="19"/>
      <c r="AJ197" s="19"/>
      <c r="AK197" s="19"/>
      <c r="AL197" s="19"/>
    </row>
    <row r="198" spans="1:38" s="99" customFormat="1" ht="20.100000000000001" customHeight="1">
      <c r="A198" s="181" t="str">
        <f t="shared" si="30"/>
        <v>Koszty osobowe</v>
      </c>
      <c r="B198" s="237">
        <v>177</v>
      </c>
      <c r="C198" s="237">
        <v>164</v>
      </c>
      <c r="D198" s="243">
        <f t="shared" si="31"/>
        <v>7.926829268292683E-2</v>
      </c>
      <c r="E198" s="9"/>
      <c r="F198" s="13"/>
      <c r="G198" s="13"/>
      <c r="H198" s="13"/>
      <c r="I198" s="103"/>
      <c r="J198" s="111"/>
      <c r="K198" s="103"/>
      <c r="L198" s="103"/>
      <c r="M198" s="111"/>
      <c r="N198" s="9"/>
      <c r="O198" s="9"/>
      <c r="P198" s="9"/>
      <c r="Q198" s="9"/>
      <c r="R198" s="9"/>
      <c r="S198" s="9"/>
      <c r="T198" s="9"/>
      <c r="U198" s="9"/>
      <c r="V198" s="20"/>
      <c r="W198" s="20"/>
      <c r="X198" s="20"/>
      <c r="Y198" s="151" t="s">
        <v>137</v>
      </c>
      <c r="Z198" s="182" t="s">
        <v>138</v>
      </c>
      <c r="AA198" s="20"/>
      <c r="AB198" s="20"/>
      <c r="AC198" s="20"/>
      <c r="AD198" s="19"/>
      <c r="AE198" s="19"/>
      <c r="AF198" s="19"/>
      <c r="AG198" s="19"/>
      <c r="AH198" s="19"/>
      <c r="AI198" s="19"/>
      <c r="AJ198" s="19"/>
      <c r="AK198" s="19"/>
      <c r="AL198" s="19"/>
    </row>
    <row r="199" spans="1:38" s="99" customFormat="1" ht="20.100000000000001" customHeight="1" thickBot="1">
      <c r="A199" s="181" t="str">
        <f t="shared" si="30"/>
        <v>Pozostałe koszty</v>
      </c>
      <c r="B199" s="237">
        <v>23</v>
      </c>
      <c r="C199" s="237">
        <v>42</v>
      </c>
      <c r="D199" s="243">
        <f t="shared" si="31"/>
        <v>-0.45238095238095238</v>
      </c>
      <c r="E199" s="9"/>
      <c r="F199" s="13"/>
      <c r="G199" s="13"/>
      <c r="H199" s="13"/>
      <c r="I199" s="103"/>
      <c r="J199" s="101"/>
      <c r="K199" s="103"/>
      <c r="L199" s="103"/>
      <c r="M199" s="101"/>
      <c r="N199" s="9"/>
      <c r="O199" s="9"/>
      <c r="P199" s="9"/>
      <c r="Q199" s="9"/>
      <c r="R199" s="9"/>
      <c r="S199" s="9"/>
      <c r="T199" s="9"/>
      <c r="U199" s="9"/>
      <c r="V199" s="20"/>
      <c r="W199" s="20"/>
      <c r="X199" s="20"/>
      <c r="Y199" s="158" t="s">
        <v>139</v>
      </c>
      <c r="Z199" s="183" t="s">
        <v>140</v>
      </c>
      <c r="AA199" s="20"/>
      <c r="AB199" s="20"/>
      <c r="AC199" s="20"/>
      <c r="AD199" s="19"/>
      <c r="AE199" s="19"/>
      <c r="AF199" s="19"/>
      <c r="AG199" s="19"/>
      <c r="AH199" s="19"/>
      <c r="AI199" s="19"/>
      <c r="AJ199" s="19"/>
      <c r="AK199" s="19"/>
      <c r="AL199" s="19"/>
    </row>
    <row r="200" spans="1:38" s="99" customFormat="1" ht="20.100000000000001" customHeight="1" thickBot="1">
      <c r="A200" s="181" t="str">
        <f t="shared" si="30"/>
        <v>Wartość sprzedanych towarów i materiałów</v>
      </c>
      <c r="B200" s="239">
        <v>5938</v>
      </c>
      <c r="C200" s="239">
        <v>14600</v>
      </c>
      <c r="D200" s="242">
        <f t="shared" si="31"/>
        <v>-0.59328767123287673</v>
      </c>
      <c r="E200" s="9"/>
      <c r="F200" s="13"/>
      <c r="G200" s="13"/>
      <c r="H200" s="13"/>
      <c r="I200" s="103"/>
      <c r="J200" s="101"/>
      <c r="K200" s="103"/>
      <c r="L200" s="103"/>
      <c r="M200" s="101"/>
      <c r="N200" s="9"/>
      <c r="O200" s="9"/>
      <c r="P200" s="9"/>
      <c r="Q200" s="9"/>
      <c r="R200" s="9"/>
      <c r="S200" s="9"/>
      <c r="T200" s="9"/>
      <c r="U200" s="9"/>
      <c r="V200" s="20"/>
      <c r="W200" s="20"/>
      <c r="X200" s="20"/>
      <c r="Y200" s="194" t="s">
        <v>143</v>
      </c>
      <c r="Z200" s="184" t="s">
        <v>144</v>
      </c>
      <c r="AA200" s="20"/>
      <c r="AB200" s="20"/>
      <c r="AC200" s="20"/>
      <c r="AD200" s="19"/>
      <c r="AE200" s="19"/>
      <c r="AF200" s="19"/>
      <c r="AG200" s="19"/>
      <c r="AH200" s="19"/>
      <c r="AI200" s="19"/>
      <c r="AJ200" s="19"/>
      <c r="AK200" s="19"/>
      <c r="AL200" s="19"/>
    </row>
    <row r="201" spans="1:38" s="99" customFormat="1" ht="20.100000000000001" customHeight="1" thickBot="1">
      <c r="A201" s="181" t="str">
        <f t="shared" si="30"/>
        <v>Wynik na pozostałej działalności operacyjnej</v>
      </c>
      <c r="B201" s="239">
        <v>239</v>
      </c>
      <c r="C201" s="239">
        <v>-36</v>
      </c>
      <c r="D201" s="240">
        <f t="shared" si="31"/>
        <v>-7.6388888888888893</v>
      </c>
      <c r="E201" s="9"/>
      <c r="F201" s="13"/>
      <c r="G201" s="13"/>
      <c r="H201" s="13"/>
      <c r="I201" s="100"/>
      <c r="J201" s="111"/>
      <c r="K201" s="100"/>
      <c r="L201" s="100"/>
      <c r="M201" s="111"/>
      <c r="N201" s="9"/>
      <c r="O201" s="9"/>
      <c r="P201" s="9"/>
      <c r="Q201" s="9"/>
      <c r="R201" s="9"/>
      <c r="S201" s="9"/>
      <c r="T201" s="9"/>
      <c r="U201" s="9"/>
      <c r="V201" s="20"/>
      <c r="W201" s="20"/>
      <c r="X201" s="20"/>
      <c r="Y201" s="195" t="s">
        <v>145</v>
      </c>
      <c r="Z201" s="197" t="s">
        <v>146</v>
      </c>
      <c r="AA201" s="20"/>
      <c r="AB201" s="20"/>
      <c r="AC201" s="20"/>
      <c r="AD201" s="19"/>
      <c r="AE201" s="19"/>
      <c r="AF201" s="19"/>
      <c r="AG201" s="19"/>
      <c r="AH201" s="19"/>
      <c r="AI201" s="19"/>
      <c r="AJ201" s="19"/>
      <c r="AK201" s="19"/>
      <c r="AL201" s="19"/>
    </row>
    <row r="202" spans="1:38" s="99" customFormat="1" ht="20.100000000000001" customHeight="1" thickBot="1">
      <c r="A202" s="181" t="str">
        <f t="shared" si="30"/>
        <v>EBIT</v>
      </c>
      <c r="B202" s="239">
        <v>392</v>
      </c>
      <c r="C202" s="239">
        <v>362</v>
      </c>
      <c r="D202" s="240">
        <f t="shared" si="31"/>
        <v>8.2872928176795577E-2</v>
      </c>
      <c r="E202" s="9"/>
      <c r="F202" s="13"/>
      <c r="G202" s="13"/>
      <c r="H202" s="13"/>
      <c r="I202" s="103"/>
      <c r="J202" s="111"/>
      <c r="K202" s="103"/>
      <c r="L202" s="103"/>
      <c r="M202" s="101"/>
      <c r="N202" s="9"/>
      <c r="O202" s="9"/>
      <c r="P202" s="9"/>
      <c r="Q202" s="9"/>
      <c r="R202" s="9"/>
      <c r="S202" s="9"/>
      <c r="T202" s="9"/>
      <c r="U202" s="9"/>
      <c r="V202" s="20"/>
      <c r="W202" s="20"/>
      <c r="X202" s="20"/>
      <c r="Y202" s="195" t="s">
        <v>21</v>
      </c>
      <c r="Z202" s="198" t="s">
        <v>21</v>
      </c>
      <c r="AA202" s="20"/>
      <c r="AB202" s="20"/>
      <c r="AC202" s="20"/>
      <c r="AD202" s="19"/>
      <c r="AE202" s="19"/>
      <c r="AF202" s="19"/>
      <c r="AG202" s="19"/>
      <c r="AH202" s="19"/>
      <c r="AI202" s="19"/>
      <c r="AJ202" s="19"/>
      <c r="AK202" s="19"/>
      <c r="AL202" s="19"/>
    </row>
    <row r="203" spans="1:38" s="99" customFormat="1" ht="20.100000000000001" customHeight="1" thickBot="1">
      <c r="A203" s="181" t="str">
        <f t="shared" si="30"/>
        <v>EBITDA</v>
      </c>
      <c r="B203" s="239">
        <v>401</v>
      </c>
      <c r="C203" s="239">
        <v>371</v>
      </c>
      <c r="D203" s="240">
        <f t="shared" si="31"/>
        <v>8.0862533692722366E-2</v>
      </c>
      <c r="E203" s="9"/>
      <c r="F203" s="13"/>
      <c r="G203" s="13"/>
      <c r="H203" s="13"/>
      <c r="I203" s="103"/>
      <c r="J203" s="111"/>
      <c r="K203" s="103"/>
      <c r="L203" s="103"/>
      <c r="M203" s="101"/>
      <c r="N203" s="9"/>
      <c r="O203" s="9"/>
      <c r="P203" s="9"/>
      <c r="Q203" s="9"/>
      <c r="R203" s="9"/>
      <c r="S203" s="9"/>
      <c r="T203" s="9"/>
      <c r="U203" s="9"/>
      <c r="V203" s="20"/>
      <c r="W203" s="20"/>
      <c r="X203" s="20"/>
      <c r="Y203" s="195" t="s">
        <v>17</v>
      </c>
      <c r="Z203" s="198" t="s">
        <v>17</v>
      </c>
      <c r="AA203" s="20"/>
      <c r="AB203" s="20"/>
      <c r="AC203" s="20"/>
      <c r="AD203" s="19"/>
      <c r="AE203" s="19"/>
      <c r="AF203" s="19"/>
      <c r="AG203" s="19"/>
      <c r="AH203" s="19"/>
      <c r="AI203" s="19"/>
      <c r="AJ203" s="19"/>
      <c r="AK203" s="19"/>
      <c r="AL203" s="19"/>
    </row>
    <row r="204" spans="1:38" s="99" customFormat="1" ht="20.100000000000001" customHeight="1">
      <c r="A204" s="181"/>
      <c r="B204" s="75"/>
      <c r="C204" s="75"/>
      <c r="D204" s="199"/>
      <c r="E204" s="9"/>
      <c r="F204" s="1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20"/>
      <c r="W204" s="20"/>
      <c r="X204" s="20"/>
      <c r="Y204" s="102"/>
      <c r="Z204" s="102"/>
      <c r="AA204" s="20"/>
      <c r="AB204" s="20"/>
      <c r="AC204" s="20"/>
      <c r="AD204" s="19"/>
      <c r="AE204" s="19"/>
      <c r="AF204" s="19"/>
      <c r="AG204" s="19"/>
      <c r="AH204" s="19"/>
      <c r="AI204" s="19"/>
      <c r="AJ204" s="19"/>
      <c r="AK204" s="19"/>
      <c r="AL204" s="19"/>
    </row>
    <row r="205" spans="1:38" s="8" customFormat="1" ht="39" customHeight="1" thickBot="1">
      <c r="A205" s="200" t="str">
        <f t="shared" ref="A205:A210" si="32">IF(B$1="SWITCH TO ENGLISH",Y205,Z205)</f>
        <v xml:space="preserve">Skonsolidowane przepływy pieniężne </v>
      </c>
      <c r="B205" s="109"/>
      <c r="C205" s="109"/>
      <c r="D205" s="109"/>
      <c r="E205" s="9"/>
      <c r="F205" s="13"/>
      <c r="G205" s="416"/>
      <c r="H205" s="416"/>
      <c r="I205" s="416"/>
      <c r="J205" s="416"/>
      <c r="K205" s="201"/>
      <c r="L205" s="201"/>
      <c r="M205" s="201"/>
      <c r="N205" s="9"/>
      <c r="O205" s="9"/>
      <c r="P205" s="9"/>
      <c r="Q205" s="9"/>
      <c r="R205" s="9"/>
      <c r="S205" s="9"/>
      <c r="T205" s="9"/>
      <c r="U205" s="9"/>
      <c r="V205" s="20"/>
      <c r="W205" s="21"/>
      <c r="X205" s="21"/>
      <c r="Y205" s="96" t="s">
        <v>180</v>
      </c>
      <c r="Z205" s="96" t="s">
        <v>181</v>
      </c>
      <c r="AA205" s="21"/>
      <c r="AB205" s="21"/>
      <c r="AC205" s="21"/>
      <c r="AD205" s="18"/>
      <c r="AE205" s="18"/>
      <c r="AF205" s="18"/>
      <c r="AG205" s="18"/>
      <c r="AH205" s="18"/>
      <c r="AI205" s="18"/>
      <c r="AJ205" s="18"/>
      <c r="AK205" s="18"/>
      <c r="AL205" s="18"/>
    </row>
    <row r="206" spans="1:38" s="99" customFormat="1" ht="20.100000000000001" customHeight="1" thickTop="1">
      <c r="A206" s="223" t="str">
        <f t="shared" si="32"/>
        <v>mln PLN</v>
      </c>
      <c r="B206" s="224" t="str">
        <f>B186</f>
        <v>II kw. 2024</v>
      </c>
      <c r="C206" s="224" t="str">
        <f>C186</f>
        <v>II kw. 2023</v>
      </c>
      <c r="D206" s="224" t="str">
        <f>D186</f>
        <v>r/r</v>
      </c>
      <c r="E206" s="9"/>
      <c r="F206" s="13"/>
      <c r="G206" s="202"/>
      <c r="H206" s="97"/>
      <c r="I206" s="97"/>
      <c r="J206" s="202"/>
      <c r="K206" s="202"/>
      <c r="L206" s="202"/>
      <c r="M206" s="202"/>
      <c r="N206" s="9"/>
      <c r="O206" s="9"/>
      <c r="P206" s="9"/>
      <c r="Q206" s="9"/>
      <c r="R206" s="9"/>
      <c r="S206" s="9"/>
      <c r="T206" s="9"/>
      <c r="U206" s="9"/>
      <c r="V206" s="20"/>
      <c r="W206" s="20"/>
      <c r="X206" s="20"/>
      <c r="Y206" s="98" t="s">
        <v>182</v>
      </c>
      <c r="Z206" s="98" t="s">
        <v>110</v>
      </c>
      <c r="AA206" s="20"/>
      <c r="AB206" s="20"/>
      <c r="AC206" s="20"/>
      <c r="AD206" s="19"/>
      <c r="AE206" s="19"/>
      <c r="AF206" s="19"/>
      <c r="AG206" s="19"/>
      <c r="AH206" s="19"/>
      <c r="AI206" s="19"/>
      <c r="AJ206" s="19"/>
      <c r="AK206" s="19"/>
      <c r="AL206" s="19"/>
    </row>
    <row r="207" spans="1:38" s="99" customFormat="1" ht="20.100000000000001" customHeight="1">
      <c r="A207" s="225" t="str">
        <f t="shared" si="32"/>
        <v>Operacyjne</v>
      </c>
      <c r="B207" s="279">
        <f>'[61]Tabele Fin GK prez'!$D$63</f>
        <v>8444</v>
      </c>
      <c r="C207" s="279">
        <f>'[61]Tabele Fin GK prez'!$E$63</f>
        <v>7167</v>
      </c>
      <c r="D207" s="230"/>
      <c r="E207" s="9"/>
      <c r="F207" s="13"/>
      <c r="G207" s="13"/>
      <c r="H207" s="13"/>
      <c r="I207" s="103"/>
      <c r="J207" s="107"/>
      <c r="K207" s="100"/>
      <c r="L207" s="100"/>
      <c r="M207" s="107"/>
      <c r="N207" s="9"/>
      <c r="O207" s="9"/>
      <c r="P207" s="9"/>
      <c r="Q207" s="9"/>
      <c r="R207" s="9"/>
      <c r="S207" s="9"/>
      <c r="T207" s="9"/>
      <c r="U207" s="9"/>
      <c r="V207" s="20"/>
      <c r="W207" s="20"/>
      <c r="X207" s="20"/>
      <c r="Y207" s="102" t="s">
        <v>183</v>
      </c>
      <c r="Z207" s="102" t="s">
        <v>184</v>
      </c>
      <c r="AA207" s="20"/>
      <c r="AB207" s="20"/>
      <c r="AC207" s="20"/>
      <c r="AD207" s="19"/>
      <c r="AE207" s="19"/>
      <c r="AF207" s="19"/>
      <c r="AG207" s="19"/>
      <c r="AH207" s="19"/>
      <c r="AI207" s="19"/>
      <c r="AJ207" s="19"/>
      <c r="AK207" s="19"/>
      <c r="AL207" s="19"/>
    </row>
    <row r="208" spans="1:38" s="99" customFormat="1" ht="20.100000000000001" customHeight="1">
      <c r="A208" s="225" t="str">
        <f t="shared" si="32"/>
        <v>Inwestycyjne</v>
      </c>
      <c r="B208" s="279">
        <f>'[61]Tabele Fin GK prez'!$D$64</f>
        <v>-2562</v>
      </c>
      <c r="C208" s="279">
        <f>'[61]Tabele Fin GK prez'!$E$64</f>
        <v>-3846</v>
      </c>
      <c r="D208" s="230"/>
      <c r="E208" s="9"/>
      <c r="F208" s="13"/>
      <c r="G208" s="13"/>
      <c r="H208" s="13"/>
      <c r="I208" s="100"/>
      <c r="J208" s="203"/>
      <c r="K208" s="100"/>
      <c r="L208" s="100"/>
      <c r="M208" s="203"/>
      <c r="N208" s="9"/>
      <c r="O208" s="9"/>
      <c r="P208" s="9"/>
      <c r="Q208" s="9"/>
      <c r="R208" s="9"/>
      <c r="S208" s="9"/>
      <c r="T208" s="9"/>
      <c r="U208" s="9"/>
      <c r="V208" s="20"/>
      <c r="W208" s="20"/>
      <c r="X208" s="20"/>
      <c r="Y208" s="102" t="s">
        <v>185</v>
      </c>
      <c r="Z208" s="102" t="s">
        <v>186</v>
      </c>
      <c r="AA208" s="94"/>
      <c r="AB208" s="94"/>
      <c r="AC208" s="94"/>
      <c r="AD208" s="19"/>
      <c r="AE208" s="19"/>
      <c r="AF208" s="19"/>
      <c r="AG208" s="19"/>
      <c r="AH208" s="19"/>
      <c r="AI208" s="19"/>
      <c r="AJ208" s="19"/>
      <c r="AK208" s="19"/>
      <c r="AL208" s="19"/>
    </row>
    <row r="209" spans="1:38" s="99" customFormat="1" ht="20.100000000000001" customHeight="1">
      <c r="A209" s="181" t="str">
        <f t="shared" si="32"/>
        <v>Finansowe</v>
      </c>
      <c r="B209" s="279">
        <f>'[61]Tabele Fin GK prez'!$D$65</f>
        <v>-6555</v>
      </c>
      <c r="C209" s="279">
        <f>'[61]Tabele Fin GK prez'!$E$65</f>
        <v>-1714</v>
      </c>
      <c r="D209" s="230"/>
      <c r="E209" s="9"/>
      <c r="F209" s="13"/>
      <c r="G209" s="13"/>
      <c r="H209" s="13"/>
      <c r="I209" s="100"/>
      <c r="J209" s="107"/>
      <c r="K209" s="103"/>
      <c r="L209" s="103"/>
      <c r="M209" s="107"/>
      <c r="N209" s="9"/>
      <c r="O209" s="9"/>
      <c r="P209" s="9"/>
      <c r="Q209" s="9"/>
      <c r="R209" s="9"/>
      <c r="S209" s="9"/>
      <c r="T209" s="9"/>
      <c r="U209" s="9"/>
      <c r="V209" s="20"/>
      <c r="W209" s="20"/>
      <c r="X209" s="20"/>
      <c r="Y209" s="102" t="s">
        <v>187</v>
      </c>
      <c r="Z209" s="102" t="s">
        <v>188</v>
      </c>
      <c r="AA209" s="94"/>
      <c r="AB209" s="94"/>
      <c r="AC209" s="94"/>
      <c r="AD209" s="19"/>
      <c r="AE209" s="19"/>
      <c r="AF209" s="19"/>
      <c r="AG209" s="19"/>
      <c r="AH209" s="19"/>
      <c r="AI209" s="19"/>
      <c r="AJ209" s="19"/>
      <c r="AK209" s="19"/>
      <c r="AL209" s="19"/>
    </row>
    <row r="210" spans="1:38" s="99" customFormat="1">
      <c r="A210" s="244" t="str">
        <f t="shared" si="32"/>
        <v>Zmiana środków pieniężnych i ich ekwiwalentów</v>
      </c>
      <c r="B210" s="280">
        <f>'[61]Tabele Fin GK prez'!$D$66</f>
        <v>-673</v>
      </c>
      <c r="C210" s="280">
        <f>'[61]Tabele Fin GK prez'!$E$66</f>
        <v>1607</v>
      </c>
      <c r="D210" s="281"/>
      <c r="E210" s="9"/>
      <c r="F210" s="13"/>
      <c r="G210" s="13"/>
      <c r="H210" s="13"/>
      <c r="I210" s="103"/>
      <c r="J210" s="107"/>
      <c r="K210" s="204"/>
      <c r="L210" s="100"/>
      <c r="M210" s="107"/>
      <c r="N210" s="9"/>
      <c r="O210" s="9"/>
      <c r="P210" s="9"/>
      <c r="Q210" s="9"/>
      <c r="R210" s="9"/>
      <c r="S210" s="9"/>
      <c r="T210" s="9"/>
      <c r="U210" s="9"/>
      <c r="V210" s="20"/>
      <c r="W210" s="20"/>
      <c r="X210" s="20"/>
      <c r="Y210" s="102" t="s">
        <v>189</v>
      </c>
      <c r="Z210" s="102" t="s">
        <v>190</v>
      </c>
      <c r="AA210" s="94"/>
      <c r="AB210" s="94"/>
      <c r="AC210" s="94"/>
      <c r="AD210" s="19"/>
      <c r="AE210" s="19"/>
      <c r="AF210" s="19"/>
      <c r="AG210" s="19"/>
      <c r="AH210" s="19"/>
      <c r="AI210" s="19"/>
      <c r="AJ210" s="19"/>
      <c r="AK210" s="19"/>
      <c r="AL210" s="19"/>
    </row>
    <row r="211" spans="1:38" s="99" customFormat="1" ht="20.100000000000001" customHeight="1">
      <c r="A211" s="61"/>
      <c r="B211" s="205"/>
      <c r="C211" s="205"/>
      <c r="D211" s="206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20"/>
      <c r="W211" s="20"/>
      <c r="X211" s="20"/>
      <c r="Y211" s="33"/>
      <c r="Z211" s="98"/>
      <c r="AA211" s="94"/>
      <c r="AB211" s="94"/>
      <c r="AC211" s="94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1:38" s="8" customFormat="1" ht="20.100000000000001" customHeight="1" thickBot="1">
      <c r="A212" s="207" t="str">
        <f t="shared" ref="A212:A224" si="33">IF(B$1="SWITCH TO ENGLISH",Y212,Z212)</f>
        <v xml:space="preserve"> Dane z bilansu skonsolidowanego</v>
      </c>
      <c r="B212" s="88"/>
      <c r="C212" s="88"/>
      <c r="D212" s="88"/>
      <c r="E212" s="9"/>
      <c r="F212" s="9"/>
      <c r="G212" s="417"/>
      <c r="H212" s="417"/>
      <c r="I212" s="417"/>
      <c r="J212" s="417"/>
      <c r="K212" s="417"/>
      <c r="L212" s="417"/>
      <c r="M212" s="417"/>
      <c r="N212" s="9"/>
      <c r="O212" s="9"/>
      <c r="P212" s="9"/>
      <c r="Q212" s="9"/>
      <c r="R212" s="9"/>
      <c r="S212" s="9"/>
      <c r="T212" s="9"/>
      <c r="U212" s="9"/>
      <c r="V212" s="20"/>
      <c r="W212" s="21"/>
      <c r="X212" s="21"/>
      <c r="Y212" s="102" t="s">
        <v>191</v>
      </c>
      <c r="Z212" s="102" t="s">
        <v>192</v>
      </c>
      <c r="AA212" s="208" t="s">
        <v>193</v>
      </c>
      <c r="AB212" s="208" t="s">
        <v>194</v>
      </c>
      <c r="AC212" s="208" t="s">
        <v>195</v>
      </c>
      <c r="AD212" s="208" t="s">
        <v>196</v>
      </c>
      <c r="AE212" s="208" t="s">
        <v>197</v>
      </c>
      <c r="AF212" s="208" t="s">
        <v>198</v>
      </c>
      <c r="AG212" s="18"/>
      <c r="AH212" s="18"/>
      <c r="AI212" s="18"/>
      <c r="AJ212" s="18"/>
      <c r="AK212" s="18"/>
      <c r="AL212" s="18"/>
    </row>
    <row r="213" spans="1:38" s="99" customFormat="1" ht="20.100000000000001" customHeight="1" thickTop="1" thickBot="1">
      <c r="A213" s="223" t="str">
        <f t="shared" si="33"/>
        <v>mln PLN</v>
      </c>
      <c r="B213" s="224" t="s">
        <v>474</v>
      </c>
      <c r="C213" s="224" t="s">
        <v>475</v>
      </c>
      <c r="D213" s="224" t="s">
        <v>478</v>
      </c>
      <c r="E213" s="9"/>
      <c r="F213" s="13"/>
      <c r="G213" s="202"/>
      <c r="H213" s="97"/>
      <c r="I213" s="97"/>
      <c r="J213" s="202"/>
      <c r="K213" s="202"/>
      <c r="L213" s="202"/>
      <c r="M213" s="202"/>
      <c r="N213" s="9"/>
      <c r="O213" s="9"/>
      <c r="P213" s="9"/>
      <c r="Q213" s="9"/>
      <c r="R213" s="9"/>
      <c r="S213" s="9"/>
      <c r="T213" s="9"/>
      <c r="U213" s="9"/>
      <c r="V213" s="20"/>
      <c r="W213" s="20"/>
      <c r="X213" s="20"/>
      <c r="Y213" s="98" t="s">
        <v>182</v>
      </c>
      <c r="Z213" s="98" t="s">
        <v>110</v>
      </c>
      <c r="AA213" s="20"/>
      <c r="AB213" s="20"/>
      <c r="AC213" s="20"/>
      <c r="AD213" s="19"/>
      <c r="AE213" s="19"/>
      <c r="AF213" s="19"/>
      <c r="AG213" s="19"/>
      <c r="AH213" s="19"/>
      <c r="AI213" s="19"/>
      <c r="AJ213" s="19"/>
      <c r="AK213" s="19"/>
      <c r="AL213" s="19"/>
    </row>
    <row r="214" spans="1:38" s="99" customFormat="1" ht="20.100000000000001" customHeight="1">
      <c r="A214" s="282" t="str">
        <f t="shared" si="33"/>
        <v>Środki pieniężne i ekwiwalenty</v>
      </c>
      <c r="B214" s="283">
        <f>'[61]Tabele Fin GK prez'!$D$70</f>
        <v>3650</v>
      </c>
      <c r="C214" s="283">
        <f>'[61]Tabele Fin GK prez'!$E$70</f>
        <v>4323</v>
      </c>
      <c r="D214" s="283">
        <f t="shared" ref="D214:D222" si="34">B214-C214</f>
        <v>-673</v>
      </c>
      <c r="E214" s="13"/>
      <c r="F214" s="13"/>
      <c r="G214" s="13"/>
      <c r="H214" s="13"/>
      <c r="I214" s="100"/>
      <c r="J214" s="204"/>
      <c r="K214" s="100"/>
      <c r="L214" s="100"/>
      <c r="M214" s="204"/>
      <c r="N214" s="9"/>
      <c r="O214" s="9"/>
      <c r="P214" s="9"/>
      <c r="Q214" s="9"/>
      <c r="R214" s="9"/>
      <c r="S214" s="9"/>
      <c r="T214" s="9"/>
      <c r="U214" s="9"/>
      <c r="V214" s="20"/>
      <c r="W214" s="20"/>
      <c r="X214" s="20"/>
      <c r="Y214" s="102" t="s">
        <v>199</v>
      </c>
      <c r="Z214" s="102" t="s">
        <v>200</v>
      </c>
      <c r="AA214" s="94"/>
      <c r="AB214" s="94"/>
      <c r="AC214" s="94"/>
      <c r="AD214" s="19"/>
      <c r="AE214" s="19"/>
      <c r="AF214" s="19"/>
      <c r="AG214" s="19"/>
      <c r="AH214" s="19"/>
      <c r="AI214" s="19"/>
      <c r="AJ214" s="19"/>
      <c r="AK214" s="19"/>
      <c r="AL214" s="19"/>
    </row>
    <row r="215" spans="1:38" s="99" customFormat="1" ht="20.100000000000001" customHeight="1">
      <c r="A215" s="225" t="str">
        <f t="shared" si="33"/>
        <v xml:space="preserve">Lokaty i depozyty krótkoterminowe </v>
      </c>
      <c r="B215" s="284">
        <f>'[61]Tabele Fin GK prez'!$D$71</f>
        <v>0</v>
      </c>
      <c r="C215" s="284">
        <f>'[61]Tabele Fin GK prez'!$E$71</f>
        <v>0</v>
      </c>
      <c r="D215" s="284">
        <f t="shared" si="34"/>
        <v>0</v>
      </c>
      <c r="E215" s="13"/>
      <c r="F215" s="13"/>
      <c r="G215" s="13"/>
      <c r="H215" s="13"/>
      <c r="I215" s="103"/>
      <c r="J215" s="103"/>
      <c r="K215" s="103"/>
      <c r="L215" s="103"/>
      <c r="M215" s="103"/>
      <c r="N215" s="9"/>
      <c r="O215" s="9"/>
      <c r="P215" s="9"/>
      <c r="Q215" s="9"/>
      <c r="R215" s="9"/>
      <c r="S215" s="9"/>
      <c r="T215" s="9"/>
      <c r="U215" s="9"/>
      <c r="V215" s="20"/>
      <c r="W215" s="20"/>
      <c r="X215" s="20"/>
      <c r="Y215" s="102" t="s">
        <v>201</v>
      </c>
      <c r="Z215" s="102" t="s">
        <v>202</v>
      </c>
      <c r="AA215" s="20"/>
      <c r="AB215" s="20"/>
      <c r="AC215" s="20"/>
      <c r="AD215" s="19"/>
      <c r="AE215" s="19"/>
      <c r="AF215" s="19"/>
      <c r="AG215" s="19"/>
      <c r="AH215" s="19"/>
      <c r="AI215" s="19"/>
      <c r="AJ215" s="19"/>
      <c r="AK215" s="19"/>
      <c r="AL215" s="19"/>
    </row>
    <row r="216" spans="1:38" s="99" customFormat="1" ht="21.75" customHeight="1" thickBot="1">
      <c r="A216" s="285" t="str">
        <f t="shared" si="33"/>
        <v>Środki o ograniczonej możliwości dysponowania (korekta)</v>
      </c>
      <c r="B216" s="286">
        <f>'[61]Tabele Fin GK prez'!$D$72</f>
        <v>-307</v>
      </c>
      <c r="C216" s="286">
        <f>'[61]Tabele Fin GK prez'!$E$72</f>
        <v>-296</v>
      </c>
      <c r="D216" s="286">
        <f t="shared" si="34"/>
        <v>-11</v>
      </c>
      <c r="E216" s="13"/>
      <c r="F216" s="13"/>
      <c r="G216" s="13"/>
      <c r="H216" s="13"/>
      <c r="I216" s="103"/>
      <c r="J216" s="103"/>
      <c r="K216" s="103"/>
      <c r="L216" s="103"/>
      <c r="M216" s="103"/>
      <c r="N216" s="9"/>
      <c r="O216" s="9"/>
      <c r="P216" s="9"/>
      <c r="Q216" s="9"/>
      <c r="R216" s="9"/>
      <c r="S216" s="9"/>
      <c r="T216" s="9"/>
      <c r="U216" s="9"/>
      <c r="V216" s="20"/>
      <c r="W216" s="20"/>
      <c r="X216" s="20"/>
      <c r="Y216" s="102" t="s">
        <v>203</v>
      </c>
      <c r="Z216" s="102" t="s">
        <v>204</v>
      </c>
      <c r="AA216" s="20"/>
      <c r="AB216" s="20"/>
      <c r="AC216" s="20"/>
      <c r="AD216" s="19"/>
      <c r="AE216" s="19"/>
      <c r="AF216" s="19"/>
      <c r="AG216" s="19"/>
      <c r="AH216" s="19"/>
      <c r="AI216" s="19"/>
      <c r="AJ216" s="19"/>
      <c r="AK216" s="19"/>
      <c r="AL216" s="19"/>
    </row>
    <row r="217" spans="1:38" s="99" customFormat="1" ht="20.100000000000001" customHeight="1" thickBot="1">
      <c r="A217" s="287" t="str">
        <f t="shared" si="33"/>
        <v>Środki pieniężne w dyspozycji Grupy PGE</v>
      </c>
      <c r="B217" s="288">
        <f>'[61]Tabele Fin GK prez'!$D$73</f>
        <v>3343</v>
      </c>
      <c r="C217" s="288">
        <f>'[61]Tabele Fin GK prez'!$E$73</f>
        <v>4027</v>
      </c>
      <c r="D217" s="288">
        <f t="shared" si="34"/>
        <v>-684</v>
      </c>
      <c r="E217" s="13"/>
      <c r="F217" s="13"/>
      <c r="G217" s="13"/>
      <c r="H217" s="13"/>
      <c r="I217" s="141"/>
      <c r="J217" s="103"/>
      <c r="K217" s="113"/>
      <c r="L217" s="141"/>
      <c r="M217" s="103"/>
      <c r="N217" s="9"/>
      <c r="O217" s="9"/>
      <c r="P217" s="9"/>
      <c r="Q217" s="9"/>
      <c r="R217" s="9"/>
      <c r="S217" s="9"/>
      <c r="T217" s="9"/>
      <c r="U217" s="9"/>
      <c r="V217" s="20"/>
      <c r="W217" s="20"/>
      <c r="X217" s="20"/>
      <c r="Y217" s="98" t="s">
        <v>205</v>
      </c>
      <c r="Z217" s="98" t="s">
        <v>206</v>
      </c>
      <c r="AA217" s="20"/>
      <c r="AB217" s="20"/>
      <c r="AC217" s="20"/>
      <c r="AD217" s="19"/>
      <c r="AE217" s="19"/>
      <c r="AF217" s="19"/>
      <c r="AG217" s="19"/>
      <c r="AH217" s="19"/>
      <c r="AI217" s="19"/>
      <c r="AJ217" s="19"/>
      <c r="AK217" s="19"/>
      <c r="AL217" s="19"/>
    </row>
    <row r="218" spans="1:38" s="99" customFormat="1" ht="20.100000000000001" customHeight="1" thickBot="1">
      <c r="A218" s="289" t="str">
        <f t="shared" si="33"/>
        <v>Krótkoterminowe zadłużenie finansowe</v>
      </c>
      <c r="B218" s="290">
        <f>'[61]Tabele Fin GK prez'!$D$74</f>
        <v>-3173</v>
      </c>
      <c r="C218" s="290">
        <f>'[61]Tabele Fin GK prez'!$E$74</f>
        <v>-9352.1358363100007</v>
      </c>
      <c r="D218" s="290">
        <f t="shared" si="34"/>
        <v>6179.1358363100007</v>
      </c>
      <c r="E218" s="13"/>
      <c r="F218" s="13"/>
      <c r="G218" s="13"/>
      <c r="H218" s="13"/>
      <c r="I218" s="100"/>
      <c r="J218" s="103"/>
      <c r="K218" s="100"/>
      <c r="L218" s="100"/>
      <c r="M218" s="100"/>
      <c r="N218" s="9"/>
      <c r="O218" s="9"/>
      <c r="P218" s="9"/>
      <c r="Q218" s="9"/>
      <c r="R218" s="9"/>
      <c r="S218" s="9"/>
      <c r="T218" s="9"/>
      <c r="U218" s="9"/>
      <c r="V218" s="20"/>
      <c r="W218" s="20"/>
      <c r="X218" s="20"/>
      <c r="Y218" s="102" t="s">
        <v>207</v>
      </c>
      <c r="Z218" s="102" t="s">
        <v>208</v>
      </c>
      <c r="AA218" s="20"/>
      <c r="AB218" s="20"/>
      <c r="AC218" s="20"/>
      <c r="AD218" s="19"/>
      <c r="AE218" s="19"/>
      <c r="AF218" s="19"/>
      <c r="AG218" s="19"/>
      <c r="AH218" s="19"/>
      <c r="AI218" s="19"/>
      <c r="AJ218" s="19"/>
      <c r="AK218" s="19"/>
      <c r="AL218" s="19"/>
    </row>
    <row r="219" spans="1:38" s="99" customFormat="1" ht="20.100000000000001" customHeight="1" thickBot="1">
      <c r="A219" s="291" t="str">
        <f t="shared" si="33"/>
        <v>Długoterminowe zadłużenie finansowe</v>
      </c>
      <c r="B219" s="292">
        <f>'[61]Tabele Fin GK prez'!$D$75</f>
        <v>-10160</v>
      </c>
      <c r="C219" s="292">
        <f>'[61]Tabele Fin GK prez'!$E$75</f>
        <v>-10361</v>
      </c>
      <c r="D219" s="292">
        <f t="shared" si="34"/>
        <v>201</v>
      </c>
      <c r="E219" s="13"/>
      <c r="F219" s="13"/>
      <c r="G219" s="13"/>
      <c r="H219" s="13"/>
      <c r="I219" s="100"/>
      <c r="J219" s="103"/>
      <c r="K219" s="100"/>
      <c r="L219" s="100"/>
      <c r="M219" s="100"/>
      <c r="N219" s="9"/>
      <c r="O219" s="9"/>
      <c r="P219" s="9"/>
      <c r="Q219" s="9"/>
      <c r="R219" s="9"/>
      <c r="S219" s="9"/>
      <c r="T219" s="9"/>
      <c r="U219" s="9"/>
      <c r="V219" s="20"/>
      <c r="W219" s="20"/>
      <c r="X219" s="20"/>
      <c r="Y219" s="102" t="s">
        <v>209</v>
      </c>
      <c r="Z219" s="102" t="s">
        <v>210</v>
      </c>
      <c r="AA219" s="20"/>
      <c r="AB219" s="20"/>
      <c r="AC219" s="20"/>
      <c r="AD219" s="19"/>
      <c r="AE219" s="19"/>
      <c r="AF219" s="19"/>
      <c r="AG219" s="19"/>
      <c r="AH219" s="19"/>
      <c r="AI219" s="19"/>
      <c r="AJ219" s="19"/>
      <c r="AK219" s="19"/>
      <c r="AL219" s="19"/>
    </row>
    <row r="220" spans="1:38" s="99" customFormat="1" ht="20.100000000000001" customHeight="1" thickBot="1">
      <c r="A220" s="293" t="str">
        <f t="shared" si="33"/>
        <v>Łącznie zadłużenie finansowe (brutto)</v>
      </c>
      <c r="B220" s="294">
        <f>'[61]Tabele Fin GK prez'!$D$76</f>
        <v>-13333</v>
      </c>
      <c r="C220" s="294">
        <f>'[61]Tabele Fin GK prez'!$E$76</f>
        <v>-19713.135836310001</v>
      </c>
      <c r="D220" s="294">
        <f t="shared" si="34"/>
        <v>6380.1358363100007</v>
      </c>
      <c r="E220" s="13"/>
      <c r="F220" s="13"/>
      <c r="G220" s="13"/>
      <c r="H220" s="13"/>
      <c r="I220" s="141"/>
      <c r="J220" s="103"/>
      <c r="K220" s="141"/>
      <c r="L220" s="141"/>
      <c r="M220" s="100"/>
      <c r="N220" s="9"/>
      <c r="O220" s="9"/>
      <c r="P220" s="9"/>
      <c r="Q220" s="9"/>
      <c r="R220" s="9"/>
      <c r="S220" s="9"/>
      <c r="T220" s="9"/>
      <c r="U220" s="9"/>
      <c r="V220" s="20"/>
      <c r="W220" s="20"/>
      <c r="X220" s="20"/>
      <c r="Y220" s="98" t="s">
        <v>211</v>
      </c>
      <c r="Z220" s="102" t="s">
        <v>212</v>
      </c>
      <c r="AA220" s="20"/>
      <c r="AB220" s="20"/>
      <c r="AC220" s="20"/>
      <c r="AD220" s="19"/>
      <c r="AE220" s="19"/>
      <c r="AF220" s="19"/>
      <c r="AG220" s="19"/>
      <c r="AH220" s="19"/>
      <c r="AI220" s="19"/>
      <c r="AJ220" s="19"/>
      <c r="AK220" s="19"/>
      <c r="AL220" s="19"/>
    </row>
    <row r="221" spans="1:38" s="11" customFormat="1" ht="20.100000000000001" customHeight="1" thickBot="1">
      <c r="A221" s="295" t="str">
        <f t="shared" si="33"/>
        <v>Zadłużenie netto*</v>
      </c>
      <c r="B221" s="296">
        <f>'[61]Tabele Fin GK prez'!$D$77</f>
        <v>-9990</v>
      </c>
      <c r="C221" s="296">
        <f>'[61]Tabele Fin GK prez'!$E$77</f>
        <v>-15686.135836310001</v>
      </c>
      <c r="D221" s="296">
        <f t="shared" si="34"/>
        <v>5696.1358363100007</v>
      </c>
      <c r="E221" s="13"/>
      <c r="F221" s="13"/>
      <c r="G221" s="13"/>
      <c r="H221" s="13"/>
      <c r="I221" s="141"/>
      <c r="J221" s="103"/>
      <c r="K221" s="141"/>
      <c r="L221" s="141"/>
      <c r="M221" s="100"/>
      <c r="N221" s="49"/>
      <c r="O221" s="49"/>
      <c r="P221" s="49"/>
      <c r="Q221" s="49"/>
      <c r="R221" s="49"/>
      <c r="S221" s="49"/>
      <c r="T221" s="49"/>
      <c r="U221" s="49"/>
      <c r="V221" s="22"/>
      <c r="W221" s="27"/>
      <c r="X221" s="27"/>
      <c r="Y221" s="98" t="s">
        <v>456</v>
      </c>
      <c r="Z221" s="98" t="s">
        <v>457</v>
      </c>
      <c r="AA221" s="22"/>
      <c r="AB221" s="22"/>
      <c r="AC221" s="22"/>
      <c r="AD221" s="23"/>
      <c r="AE221" s="23"/>
      <c r="AF221" s="23"/>
      <c r="AG221" s="23"/>
      <c r="AH221" s="23"/>
      <c r="AI221" s="23"/>
      <c r="AJ221" s="23"/>
      <c r="AK221" s="23"/>
      <c r="AL221" s="23"/>
    </row>
    <row r="222" spans="1:38" s="11" customFormat="1" ht="20.100000000000001" customHeight="1" thickBot="1">
      <c r="A222" s="295" t="str">
        <f t="shared" si="33"/>
        <v>Zadłużenie ekonomiczne netto</v>
      </c>
      <c r="B222" s="296">
        <f>'[61]Tabele Fin GK prez'!$D$78</f>
        <v>-20126</v>
      </c>
      <c r="C222" s="296">
        <f>'[61]Tabele Fin GK prez'!$E$78</f>
        <v>-21227</v>
      </c>
      <c r="D222" s="296">
        <f t="shared" si="34"/>
        <v>1101</v>
      </c>
      <c r="E222" s="13"/>
      <c r="F222" s="13"/>
      <c r="G222" s="13"/>
      <c r="H222" s="13"/>
      <c r="I222" s="141"/>
      <c r="J222" s="103"/>
      <c r="K222" s="141"/>
      <c r="L222" s="141"/>
      <c r="M222" s="100"/>
      <c r="N222" s="49"/>
      <c r="O222" s="49"/>
      <c r="P222" s="49"/>
      <c r="Q222" s="49"/>
      <c r="R222" s="49"/>
      <c r="S222" s="49"/>
      <c r="T222" s="49"/>
      <c r="U222" s="49"/>
      <c r="V222" s="22"/>
      <c r="W222" s="27"/>
      <c r="X222" s="27"/>
      <c r="Y222" s="98" t="s">
        <v>460</v>
      </c>
      <c r="Z222" s="98" t="s">
        <v>461</v>
      </c>
      <c r="AA222" s="22"/>
      <c r="AB222" s="22"/>
      <c r="AC222" s="22"/>
      <c r="AD222" s="23"/>
      <c r="AE222" s="23"/>
      <c r="AF222" s="23"/>
      <c r="AG222" s="23"/>
      <c r="AH222" s="23"/>
      <c r="AI222" s="23"/>
      <c r="AJ222" s="23"/>
      <c r="AK222" s="23"/>
      <c r="AL222" s="23"/>
    </row>
    <row r="223" spans="1:38" s="11" customFormat="1" ht="20.100000000000001" customHeight="1" thickBot="1">
      <c r="A223" s="295"/>
      <c r="B223" s="296"/>
      <c r="C223" s="296"/>
      <c r="D223" s="297"/>
      <c r="E223" s="13"/>
      <c r="F223" s="13"/>
      <c r="G223" s="13"/>
      <c r="H223" s="13"/>
      <c r="I223" s="141"/>
      <c r="J223" s="103"/>
      <c r="K223" s="141"/>
      <c r="L223" s="141"/>
      <c r="M223" s="100"/>
      <c r="N223" s="49"/>
      <c r="O223" s="49"/>
      <c r="P223" s="49"/>
      <c r="Q223" s="49"/>
      <c r="R223" s="49"/>
      <c r="S223" s="49"/>
      <c r="T223" s="49"/>
      <c r="U223" s="49"/>
      <c r="V223" s="22"/>
      <c r="W223" s="27"/>
      <c r="X223" s="27"/>
      <c r="Y223" s="98"/>
      <c r="Z223" s="98"/>
      <c r="AA223" s="22"/>
      <c r="AB223" s="22"/>
      <c r="AC223" s="22"/>
      <c r="AD223" s="23"/>
      <c r="AE223" s="23"/>
      <c r="AF223" s="23"/>
      <c r="AG223" s="23"/>
      <c r="AH223" s="23"/>
      <c r="AI223" s="23"/>
      <c r="AJ223" s="23"/>
      <c r="AK223" s="23"/>
      <c r="AL223" s="23"/>
    </row>
    <row r="224" spans="1:38" ht="15.75" thickBot="1">
      <c r="A224" s="210" t="str">
        <f t="shared" si="33"/>
        <v>* Z uwzględnieniem zobowiązań z tytułu faktoringu.</v>
      </c>
      <c r="B224" s="77"/>
      <c r="C224" s="77"/>
      <c r="D224" s="77"/>
      <c r="V224" s="28"/>
      <c r="W224" s="28"/>
      <c r="X224" s="28"/>
      <c r="Y224" s="98" t="s">
        <v>459</v>
      </c>
      <c r="Z224" s="98" t="s">
        <v>458</v>
      </c>
      <c r="AA224" s="20"/>
      <c r="AB224" s="20"/>
      <c r="AC224" s="20"/>
      <c r="AD224" s="24"/>
      <c r="AE224" s="24"/>
      <c r="AF224" s="24"/>
      <c r="AG224" s="24"/>
      <c r="AH224" s="24"/>
      <c r="AI224" s="24"/>
      <c r="AJ224" s="24"/>
      <c r="AK224" s="24"/>
      <c r="AL224" s="24"/>
    </row>
    <row r="225" spans="1:38">
      <c r="A225" s="210"/>
      <c r="B225" s="77"/>
      <c r="C225" s="77"/>
      <c r="D225" s="77"/>
      <c r="V225" s="28"/>
      <c r="W225" s="28"/>
      <c r="X225" s="28"/>
      <c r="Y225" s="98"/>
      <c r="Z225" s="98"/>
      <c r="AA225" s="20"/>
      <c r="AB225" s="20"/>
      <c r="AC225" s="20"/>
      <c r="AD225" s="24"/>
      <c r="AE225" s="24"/>
      <c r="AF225" s="24"/>
      <c r="AG225" s="24"/>
      <c r="AH225" s="24"/>
      <c r="AI225" s="24"/>
      <c r="AJ225" s="24"/>
      <c r="AK225" s="24"/>
      <c r="AL225" s="24"/>
    </row>
    <row r="226" spans="1:38">
      <c r="B226" s="77"/>
      <c r="C226" s="77"/>
      <c r="D226" s="77"/>
      <c r="V226" s="28"/>
      <c r="W226" s="28"/>
      <c r="X226" s="28"/>
      <c r="Y226" s="25"/>
      <c r="Z226" s="25"/>
      <c r="AA226" s="20"/>
      <c r="AB226" s="20"/>
      <c r="AC226" s="20"/>
      <c r="AD226" s="24"/>
      <c r="AE226" s="24"/>
      <c r="AF226" s="24"/>
      <c r="AG226" s="24"/>
      <c r="AH226" s="24"/>
      <c r="AI226" s="24"/>
      <c r="AJ226" s="24"/>
      <c r="AK226" s="24"/>
      <c r="AL226" s="24"/>
    </row>
    <row r="227" spans="1:38">
      <c r="B227" s="89"/>
      <c r="C227" s="89"/>
      <c r="D227" s="89"/>
      <c r="V227" s="28"/>
      <c r="W227" s="28"/>
      <c r="X227" s="28"/>
      <c r="Y227" s="25"/>
      <c r="Z227" s="25"/>
      <c r="AA227" s="20"/>
      <c r="AB227" s="20"/>
      <c r="AC227" s="20"/>
      <c r="AD227" s="24"/>
      <c r="AE227" s="24"/>
      <c r="AF227" s="24"/>
      <c r="AG227" s="24"/>
      <c r="AH227" s="24"/>
      <c r="AI227" s="24"/>
      <c r="AJ227" s="24"/>
      <c r="AK227" s="24"/>
      <c r="AL227" s="24"/>
    </row>
    <row r="228" spans="1:38">
      <c r="B228" s="77"/>
      <c r="C228" s="77"/>
      <c r="D228" s="77"/>
      <c r="V228" s="28"/>
      <c r="W228" s="28"/>
      <c r="X228" s="28"/>
      <c r="Y228" s="25"/>
      <c r="Z228" s="25"/>
      <c r="AA228" s="20"/>
      <c r="AB228" s="20"/>
      <c r="AC228" s="20"/>
      <c r="AD228" s="24"/>
      <c r="AE228" s="24"/>
      <c r="AF228" s="24"/>
      <c r="AG228" s="24"/>
      <c r="AH228" s="24"/>
      <c r="AI228" s="24"/>
      <c r="AJ228" s="24"/>
      <c r="AK228" s="24"/>
      <c r="AL228" s="24"/>
    </row>
    <row r="229" spans="1:38">
      <c r="B229" s="89"/>
      <c r="C229" s="89"/>
      <c r="D229" s="89"/>
      <c r="V229" s="28"/>
      <c r="W229" s="28"/>
      <c r="X229" s="28"/>
      <c r="Y229" s="25"/>
      <c r="Z229" s="25"/>
      <c r="AA229" s="20"/>
      <c r="AB229" s="20"/>
      <c r="AC229" s="20"/>
      <c r="AD229" s="24"/>
      <c r="AE229" s="24"/>
      <c r="AF229" s="24"/>
      <c r="AG229" s="24"/>
      <c r="AH229" s="24"/>
      <c r="AI229" s="24"/>
      <c r="AJ229" s="24"/>
      <c r="AK229" s="24"/>
      <c r="AL229" s="24"/>
    </row>
    <row r="230" spans="1:38">
      <c r="B230" s="77"/>
      <c r="C230" s="77"/>
      <c r="D230" s="77"/>
      <c r="V230" s="28"/>
      <c r="W230" s="28"/>
      <c r="X230" s="28"/>
      <c r="Y230" s="25"/>
      <c r="Z230" s="25"/>
      <c r="AA230" s="20"/>
      <c r="AB230" s="20"/>
      <c r="AC230" s="20"/>
      <c r="AD230" s="24"/>
      <c r="AE230" s="24"/>
      <c r="AF230" s="24"/>
      <c r="AG230" s="24"/>
      <c r="AH230" s="24"/>
      <c r="AI230" s="24"/>
      <c r="AJ230" s="24"/>
      <c r="AK230" s="24"/>
      <c r="AL230" s="24"/>
    </row>
    <row r="231" spans="1:38">
      <c r="B231" s="77"/>
      <c r="C231" s="77"/>
      <c r="D231" s="77"/>
      <c r="V231" s="28"/>
      <c r="W231" s="28"/>
      <c r="X231" s="28"/>
      <c r="Y231" s="25"/>
      <c r="Z231" s="25"/>
      <c r="AA231" s="20"/>
      <c r="AB231" s="20"/>
      <c r="AC231" s="20"/>
      <c r="AD231" s="24"/>
      <c r="AE231" s="24"/>
      <c r="AF231" s="24"/>
      <c r="AG231" s="24"/>
      <c r="AH231" s="24"/>
      <c r="AI231" s="24"/>
      <c r="AJ231" s="24"/>
      <c r="AK231" s="24"/>
      <c r="AL231" s="24"/>
    </row>
    <row r="232" spans="1:38">
      <c r="B232" s="77"/>
      <c r="C232" s="77"/>
      <c r="D232" s="77"/>
      <c r="V232" s="28"/>
      <c r="W232" s="28"/>
      <c r="X232" s="28"/>
      <c r="Y232" s="25"/>
      <c r="Z232" s="25"/>
      <c r="AA232" s="20"/>
      <c r="AB232" s="20"/>
      <c r="AC232" s="20"/>
      <c r="AD232" s="24"/>
      <c r="AE232" s="24"/>
      <c r="AF232" s="24"/>
      <c r="AG232" s="24"/>
      <c r="AH232" s="24"/>
      <c r="AI232" s="24"/>
      <c r="AJ232" s="24"/>
      <c r="AK232" s="24"/>
      <c r="AL232" s="24"/>
    </row>
    <row r="233" spans="1:38">
      <c r="B233" s="77"/>
      <c r="C233" s="77"/>
      <c r="D233" s="77"/>
      <c r="V233" s="28"/>
      <c r="W233" s="28"/>
      <c r="X233" s="28"/>
      <c r="Y233" s="25"/>
      <c r="Z233" s="25"/>
      <c r="AA233" s="20"/>
      <c r="AB233" s="20"/>
      <c r="AC233" s="20"/>
      <c r="AD233" s="24"/>
      <c r="AE233" s="24"/>
      <c r="AF233" s="24"/>
      <c r="AG233" s="24"/>
      <c r="AH233" s="24"/>
      <c r="AI233" s="24"/>
      <c r="AJ233" s="24"/>
      <c r="AK233" s="24"/>
      <c r="AL233" s="24"/>
    </row>
    <row r="234" spans="1:38">
      <c r="B234" s="77"/>
      <c r="C234" s="77"/>
      <c r="D234" s="77"/>
      <c r="V234" s="28"/>
      <c r="W234" s="28"/>
      <c r="X234" s="28"/>
      <c r="Y234" s="25"/>
      <c r="Z234" s="25"/>
      <c r="AA234" s="20"/>
      <c r="AB234" s="20"/>
      <c r="AC234" s="20"/>
      <c r="AD234" s="24"/>
      <c r="AE234" s="24"/>
      <c r="AF234" s="24"/>
      <c r="AG234" s="24"/>
      <c r="AH234" s="24"/>
      <c r="AI234" s="24"/>
      <c r="AJ234" s="24"/>
      <c r="AK234" s="24"/>
      <c r="AL234" s="24"/>
    </row>
    <row r="235" spans="1:38">
      <c r="B235" s="77"/>
      <c r="C235" s="77"/>
      <c r="D235" s="77"/>
      <c r="V235" s="28"/>
      <c r="W235" s="28"/>
      <c r="X235" s="28"/>
      <c r="Y235" s="25"/>
      <c r="Z235" s="25"/>
      <c r="AA235" s="20"/>
      <c r="AB235" s="20"/>
      <c r="AC235" s="20"/>
      <c r="AD235" s="24"/>
      <c r="AE235" s="24"/>
      <c r="AF235" s="24"/>
      <c r="AG235" s="24"/>
      <c r="AH235" s="24"/>
      <c r="AI235" s="24"/>
      <c r="AJ235" s="24"/>
      <c r="AK235" s="24"/>
      <c r="AL235" s="24"/>
    </row>
    <row r="236" spans="1:38">
      <c r="B236" s="77"/>
      <c r="C236" s="77"/>
      <c r="D236" s="77"/>
      <c r="V236" s="28"/>
      <c r="W236" s="28"/>
      <c r="X236" s="28"/>
      <c r="Y236" s="25"/>
      <c r="Z236" s="25"/>
      <c r="AA236" s="20"/>
      <c r="AB236" s="20"/>
      <c r="AC236" s="20"/>
      <c r="AD236" s="24"/>
      <c r="AE236" s="24"/>
      <c r="AF236" s="24"/>
      <c r="AG236" s="24"/>
      <c r="AH236" s="24"/>
      <c r="AI236" s="24"/>
      <c r="AJ236" s="24"/>
      <c r="AK236" s="24"/>
      <c r="AL236" s="24"/>
    </row>
    <row r="237" spans="1:38">
      <c r="B237" s="77"/>
      <c r="C237" s="77"/>
      <c r="D237" s="77"/>
      <c r="V237" s="28"/>
      <c r="W237" s="28"/>
      <c r="X237" s="28"/>
      <c r="Y237" s="25"/>
      <c r="Z237" s="25"/>
      <c r="AA237" s="20"/>
      <c r="AB237" s="20"/>
      <c r="AC237" s="20"/>
      <c r="AD237" s="24"/>
      <c r="AE237" s="24"/>
      <c r="AF237" s="24"/>
      <c r="AG237" s="24"/>
      <c r="AH237" s="24"/>
      <c r="AI237" s="24"/>
      <c r="AJ237" s="24"/>
      <c r="AK237" s="24"/>
      <c r="AL237" s="24"/>
    </row>
    <row r="238" spans="1:38">
      <c r="B238" s="77"/>
      <c r="C238" s="77"/>
      <c r="D238" s="77"/>
      <c r="V238" s="28"/>
      <c r="W238" s="28"/>
      <c r="X238" s="28"/>
      <c r="Y238" s="25"/>
      <c r="Z238" s="25"/>
      <c r="AA238" s="20"/>
      <c r="AB238" s="20"/>
      <c r="AC238" s="20"/>
      <c r="AD238" s="24"/>
      <c r="AE238" s="24"/>
      <c r="AF238" s="24"/>
      <c r="AG238" s="24"/>
      <c r="AH238" s="24"/>
      <c r="AI238" s="24"/>
      <c r="AJ238" s="24"/>
      <c r="AK238" s="24"/>
      <c r="AL238" s="24"/>
    </row>
    <row r="239" spans="1:38">
      <c r="B239" s="77"/>
      <c r="C239" s="77"/>
      <c r="D239" s="77"/>
      <c r="V239" s="28"/>
      <c r="W239" s="28"/>
      <c r="X239" s="28"/>
      <c r="Y239" s="25"/>
      <c r="Z239" s="25"/>
      <c r="AA239" s="20"/>
      <c r="AB239" s="20"/>
      <c r="AC239" s="20"/>
      <c r="AD239" s="24"/>
      <c r="AE239" s="24"/>
      <c r="AF239" s="24"/>
      <c r="AG239" s="24"/>
      <c r="AH239" s="24"/>
      <c r="AI239" s="24"/>
      <c r="AJ239" s="24"/>
      <c r="AK239" s="24"/>
      <c r="AL239" s="24"/>
    </row>
    <row r="240" spans="1:38">
      <c r="B240" s="77"/>
      <c r="C240" s="77"/>
      <c r="D240" s="77"/>
      <c r="V240" s="28"/>
      <c r="W240" s="28"/>
      <c r="X240" s="28"/>
      <c r="Y240" s="25"/>
      <c r="Z240" s="25"/>
      <c r="AA240" s="20"/>
      <c r="AB240" s="20"/>
      <c r="AC240" s="20"/>
      <c r="AD240" s="24"/>
      <c r="AE240" s="24"/>
      <c r="AF240" s="24"/>
      <c r="AG240" s="24"/>
      <c r="AH240" s="24"/>
      <c r="AI240" s="24"/>
      <c r="AJ240" s="24"/>
      <c r="AK240" s="24"/>
      <c r="AL240" s="24"/>
    </row>
    <row r="241" spans="2:38">
      <c r="B241" s="77"/>
      <c r="C241" s="77"/>
      <c r="D241" s="77"/>
      <c r="V241" s="28"/>
      <c r="W241" s="28"/>
      <c r="X241" s="28"/>
      <c r="Y241" s="25"/>
      <c r="Z241" s="25"/>
      <c r="AA241" s="20"/>
      <c r="AB241" s="20"/>
      <c r="AC241" s="20"/>
      <c r="AD241" s="24"/>
      <c r="AE241" s="24"/>
      <c r="AF241" s="24"/>
      <c r="AG241" s="24"/>
      <c r="AH241" s="24"/>
      <c r="AI241" s="24"/>
      <c r="AJ241" s="24"/>
      <c r="AK241" s="24"/>
      <c r="AL241" s="24"/>
    </row>
    <row r="242" spans="2:38">
      <c r="B242" s="77"/>
      <c r="C242" s="77"/>
      <c r="D242" s="77"/>
      <c r="V242" s="28"/>
      <c r="W242" s="28"/>
      <c r="X242" s="28"/>
      <c r="Y242" s="25"/>
      <c r="Z242" s="25"/>
      <c r="AA242" s="20"/>
      <c r="AB242" s="20"/>
      <c r="AC242" s="20"/>
      <c r="AD242" s="24"/>
      <c r="AE242" s="24"/>
      <c r="AF242" s="24"/>
      <c r="AG242" s="24"/>
      <c r="AH242" s="24"/>
      <c r="AI242" s="24"/>
      <c r="AJ242" s="24"/>
      <c r="AK242" s="24"/>
      <c r="AL242" s="24"/>
    </row>
    <row r="243" spans="2:38">
      <c r="B243" s="77"/>
      <c r="C243" s="77"/>
      <c r="D243" s="77"/>
      <c r="V243" s="28"/>
      <c r="W243" s="28"/>
      <c r="X243" s="28"/>
      <c r="Y243" s="25"/>
      <c r="Z243" s="25"/>
      <c r="AA243" s="20"/>
      <c r="AB243" s="20"/>
      <c r="AC243" s="20"/>
      <c r="AD243" s="24"/>
      <c r="AE243" s="24"/>
      <c r="AF243" s="24"/>
      <c r="AG243" s="24"/>
      <c r="AH243" s="24"/>
      <c r="AI243" s="24"/>
      <c r="AJ243" s="24"/>
      <c r="AK243" s="24"/>
      <c r="AL243" s="24"/>
    </row>
    <row r="244" spans="2:38">
      <c r="B244" s="77"/>
      <c r="C244" s="77"/>
      <c r="D244" s="77"/>
      <c r="V244" s="28"/>
      <c r="W244" s="28"/>
      <c r="X244" s="28"/>
      <c r="Y244" s="25"/>
      <c r="Z244" s="25"/>
      <c r="AA244" s="20"/>
      <c r="AB244" s="20"/>
      <c r="AC244" s="20"/>
      <c r="AD244" s="24"/>
      <c r="AE244" s="24"/>
      <c r="AF244" s="24"/>
      <c r="AG244" s="24"/>
      <c r="AH244" s="24"/>
      <c r="AI244" s="24"/>
      <c r="AJ244" s="24"/>
      <c r="AK244" s="24"/>
      <c r="AL244" s="24"/>
    </row>
    <row r="245" spans="2:38">
      <c r="B245" s="77"/>
      <c r="C245" s="77"/>
      <c r="D245" s="77"/>
      <c r="V245" s="28"/>
      <c r="W245" s="28"/>
      <c r="X245" s="28"/>
      <c r="Y245" s="25"/>
      <c r="Z245" s="25"/>
      <c r="AA245" s="20"/>
      <c r="AB245" s="20"/>
      <c r="AC245" s="20"/>
      <c r="AD245" s="24"/>
      <c r="AE245" s="24"/>
      <c r="AF245" s="24"/>
      <c r="AG245" s="24"/>
      <c r="AH245" s="24"/>
      <c r="AI245" s="24"/>
      <c r="AJ245" s="24"/>
      <c r="AK245" s="24"/>
      <c r="AL245" s="24"/>
    </row>
    <row r="246" spans="2:38">
      <c r="B246" s="77"/>
      <c r="C246" s="77"/>
      <c r="D246" s="77"/>
      <c r="V246" s="28"/>
      <c r="W246" s="28"/>
      <c r="X246" s="28"/>
      <c r="Y246" s="25"/>
      <c r="Z246" s="25"/>
      <c r="AA246" s="20"/>
      <c r="AB246" s="20"/>
      <c r="AC246" s="20"/>
      <c r="AD246" s="24"/>
      <c r="AE246" s="24"/>
      <c r="AF246" s="24"/>
      <c r="AG246" s="24"/>
      <c r="AH246" s="24"/>
      <c r="AI246" s="24"/>
      <c r="AJ246" s="24"/>
      <c r="AK246" s="24"/>
      <c r="AL246" s="24"/>
    </row>
    <row r="247" spans="2:38">
      <c r="B247" s="77"/>
      <c r="C247" s="77"/>
      <c r="D247" s="77"/>
      <c r="V247" s="28"/>
      <c r="W247" s="28"/>
      <c r="X247" s="28"/>
      <c r="Y247" s="25"/>
      <c r="Z247" s="25"/>
      <c r="AA247" s="20"/>
      <c r="AB247" s="20"/>
      <c r="AC247" s="20"/>
      <c r="AD247" s="24"/>
      <c r="AE247" s="24"/>
      <c r="AF247" s="24"/>
      <c r="AG247" s="24"/>
      <c r="AH247" s="24"/>
      <c r="AI247" s="24"/>
      <c r="AJ247" s="24"/>
      <c r="AK247" s="24"/>
      <c r="AL247" s="24"/>
    </row>
    <row r="248" spans="2:38">
      <c r="B248" s="77"/>
      <c r="C248" s="77"/>
      <c r="D248" s="77"/>
      <c r="V248" s="28"/>
      <c r="W248" s="28"/>
      <c r="X248" s="28"/>
      <c r="Y248" s="25"/>
      <c r="Z248" s="25"/>
      <c r="AA248" s="20"/>
      <c r="AB248" s="20"/>
      <c r="AC248" s="20"/>
      <c r="AD248" s="24"/>
      <c r="AE248" s="24"/>
      <c r="AF248" s="24"/>
      <c r="AG248" s="24"/>
      <c r="AH248" s="24"/>
      <c r="AI248" s="24"/>
      <c r="AJ248" s="24"/>
      <c r="AK248" s="24"/>
      <c r="AL248" s="24"/>
    </row>
    <row r="249" spans="2:38">
      <c r="B249" s="77"/>
      <c r="C249" s="77"/>
      <c r="D249" s="77"/>
      <c r="V249" s="28"/>
      <c r="W249" s="28"/>
      <c r="X249" s="28"/>
      <c r="Y249" s="25"/>
      <c r="Z249" s="25"/>
      <c r="AA249" s="20"/>
      <c r="AB249" s="20"/>
      <c r="AC249" s="20"/>
      <c r="AD249" s="24"/>
      <c r="AE249" s="24"/>
      <c r="AF249" s="24"/>
      <c r="AG249" s="24"/>
      <c r="AH249" s="24"/>
      <c r="AI249" s="24"/>
      <c r="AJ249" s="24"/>
      <c r="AK249" s="24"/>
      <c r="AL249" s="24"/>
    </row>
    <row r="250" spans="2:38">
      <c r="B250" s="77"/>
      <c r="C250" s="77"/>
      <c r="D250" s="77"/>
      <c r="V250" s="28"/>
      <c r="W250" s="28"/>
      <c r="X250" s="28"/>
      <c r="Y250" s="25"/>
      <c r="Z250" s="25"/>
      <c r="AA250" s="20"/>
      <c r="AB250" s="20"/>
      <c r="AC250" s="20"/>
      <c r="AD250" s="24"/>
      <c r="AE250" s="24"/>
      <c r="AF250" s="24"/>
      <c r="AG250" s="24"/>
      <c r="AH250" s="24"/>
      <c r="AI250" s="24"/>
      <c r="AJ250" s="24"/>
      <c r="AK250" s="24"/>
      <c r="AL250" s="24"/>
    </row>
    <row r="251" spans="2:38">
      <c r="B251" s="77"/>
      <c r="C251" s="77"/>
      <c r="D251" s="77"/>
      <c r="V251" s="28"/>
      <c r="W251" s="28"/>
      <c r="X251" s="28"/>
      <c r="Y251" s="25"/>
      <c r="Z251" s="25"/>
      <c r="AA251" s="20"/>
      <c r="AB251" s="20"/>
      <c r="AC251" s="20"/>
      <c r="AD251" s="24"/>
      <c r="AE251" s="24"/>
      <c r="AF251" s="24"/>
      <c r="AG251" s="24"/>
      <c r="AH251" s="24"/>
      <c r="AI251" s="24"/>
      <c r="AJ251" s="24"/>
      <c r="AK251" s="24"/>
      <c r="AL251" s="24"/>
    </row>
    <row r="252" spans="2:38">
      <c r="B252" s="77"/>
      <c r="C252" s="77"/>
      <c r="D252" s="77"/>
      <c r="V252" s="28"/>
      <c r="W252" s="28"/>
      <c r="X252" s="28"/>
      <c r="Y252" s="25"/>
      <c r="Z252" s="25"/>
      <c r="AA252" s="20"/>
      <c r="AB252" s="20"/>
      <c r="AC252" s="20"/>
      <c r="AD252" s="24"/>
      <c r="AE252" s="24"/>
      <c r="AF252" s="24"/>
      <c r="AG252" s="24"/>
      <c r="AH252" s="24"/>
      <c r="AI252" s="24"/>
      <c r="AJ252" s="24"/>
      <c r="AK252" s="24"/>
      <c r="AL252" s="24"/>
    </row>
    <row r="253" spans="2:38">
      <c r="B253" s="77"/>
      <c r="C253" s="77"/>
      <c r="D253" s="77"/>
      <c r="V253" s="28"/>
      <c r="W253" s="28"/>
      <c r="X253" s="28"/>
      <c r="Y253" s="25"/>
      <c r="Z253" s="25"/>
      <c r="AA253" s="20"/>
      <c r="AB253" s="20"/>
      <c r="AC253" s="20"/>
      <c r="AD253" s="24"/>
      <c r="AE253" s="24"/>
      <c r="AF253" s="24"/>
      <c r="AG253" s="24"/>
      <c r="AH253" s="24"/>
      <c r="AI253" s="24"/>
      <c r="AJ253" s="24"/>
      <c r="AK253" s="24"/>
      <c r="AL253" s="24"/>
    </row>
    <row r="254" spans="2:38">
      <c r="B254" s="77"/>
      <c r="C254" s="77"/>
      <c r="D254" s="77"/>
      <c r="V254" s="28"/>
      <c r="W254" s="28"/>
      <c r="X254" s="28"/>
      <c r="Y254" s="25"/>
      <c r="Z254" s="25"/>
      <c r="AA254" s="20"/>
      <c r="AB254" s="20"/>
      <c r="AC254" s="20"/>
      <c r="AD254" s="24"/>
      <c r="AE254" s="24"/>
      <c r="AF254" s="24"/>
      <c r="AG254" s="24"/>
      <c r="AH254" s="24"/>
      <c r="AI254" s="24"/>
      <c r="AJ254" s="24"/>
      <c r="AK254" s="24"/>
      <c r="AL254" s="24"/>
    </row>
    <row r="255" spans="2:38">
      <c r="B255" s="77"/>
      <c r="C255" s="77"/>
      <c r="D255" s="77"/>
      <c r="V255" s="28"/>
      <c r="W255" s="28"/>
      <c r="X255" s="28"/>
      <c r="Y255" s="25"/>
      <c r="Z255" s="25"/>
      <c r="AA255" s="20"/>
      <c r="AB255" s="20"/>
      <c r="AC255" s="20"/>
      <c r="AD255" s="24"/>
      <c r="AE255" s="24"/>
      <c r="AF255" s="24"/>
      <c r="AG255" s="24"/>
      <c r="AH255" s="24"/>
      <c r="AI255" s="24"/>
      <c r="AJ255" s="24"/>
      <c r="AK255" s="24"/>
      <c r="AL255" s="24"/>
    </row>
    <row r="256" spans="2:38">
      <c r="B256" s="77"/>
      <c r="C256" s="77"/>
      <c r="D256" s="77"/>
      <c r="V256" s="28"/>
      <c r="W256" s="28"/>
      <c r="X256" s="28"/>
      <c r="Y256" s="25"/>
      <c r="Z256" s="25"/>
      <c r="AA256" s="20"/>
      <c r="AB256" s="20"/>
      <c r="AC256" s="20"/>
      <c r="AD256" s="24"/>
      <c r="AE256" s="24"/>
      <c r="AF256" s="24"/>
      <c r="AG256" s="24"/>
      <c r="AH256" s="24"/>
      <c r="AI256" s="24"/>
      <c r="AJ256" s="24"/>
      <c r="AK256" s="24"/>
      <c r="AL256" s="24"/>
    </row>
    <row r="257" spans="2:38">
      <c r="B257" s="77"/>
      <c r="C257" s="77"/>
      <c r="D257" s="77"/>
      <c r="V257" s="28"/>
      <c r="W257" s="28"/>
      <c r="X257" s="28"/>
      <c r="Y257" s="25"/>
      <c r="Z257" s="25"/>
      <c r="AA257" s="20"/>
      <c r="AB257" s="20"/>
      <c r="AC257" s="20"/>
      <c r="AD257" s="24"/>
      <c r="AE257" s="24"/>
      <c r="AF257" s="24"/>
      <c r="AG257" s="24"/>
      <c r="AH257" s="24"/>
      <c r="AI257" s="24"/>
      <c r="AJ257" s="24"/>
      <c r="AK257" s="24"/>
      <c r="AL257" s="24"/>
    </row>
    <row r="258" spans="2:38">
      <c r="B258" s="77"/>
      <c r="C258" s="77"/>
      <c r="D258" s="77"/>
      <c r="V258" s="28"/>
      <c r="W258" s="28"/>
      <c r="X258" s="28"/>
      <c r="Y258" s="25"/>
      <c r="Z258" s="25"/>
      <c r="AA258" s="20"/>
      <c r="AB258" s="20"/>
      <c r="AC258" s="20"/>
      <c r="AD258" s="24"/>
      <c r="AE258" s="24"/>
      <c r="AF258" s="24"/>
      <c r="AG258" s="24"/>
      <c r="AH258" s="24"/>
      <c r="AI258" s="24"/>
      <c r="AJ258" s="24"/>
      <c r="AK258" s="24"/>
      <c r="AL258" s="24"/>
    </row>
    <row r="259" spans="2:38">
      <c r="B259" s="77"/>
      <c r="C259" s="77"/>
      <c r="D259" s="77"/>
      <c r="V259" s="28"/>
      <c r="W259" s="28"/>
      <c r="X259" s="28"/>
      <c r="Y259" s="25"/>
      <c r="Z259" s="25"/>
      <c r="AA259" s="20"/>
      <c r="AB259" s="20"/>
      <c r="AC259" s="20"/>
      <c r="AD259" s="24"/>
      <c r="AE259" s="24"/>
      <c r="AF259" s="24"/>
      <c r="AG259" s="24"/>
      <c r="AH259" s="24"/>
      <c r="AI259" s="24"/>
      <c r="AJ259" s="24"/>
      <c r="AK259" s="24"/>
      <c r="AL259" s="24"/>
    </row>
    <row r="260" spans="2:38">
      <c r="B260" s="77"/>
      <c r="C260" s="77"/>
      <c r="D260" s="77"/>
      <c r="V260" s="28"/>
      <c r="W260" s="28"/>
      <c r="X260" s="28"/>
      <c r="Y260" s="25"/>
      <c r="Z260" s="25"/>
      <c r="AA260" s="20"/>
      <c r="AB260" s="20"/>
      <c r="AC260" s="20"/>
      <c r="AD260" s="24"/>
      <c r="AE260" s="24"/>
      <c r="AF260" s="24"/>
      <c r="AG260" s="24"/>
      <c r="AH260" s="24"/>
      <c r="AI260" s="24"/>
      <c r="AJ260" s="24"/>
      <c r="AK260" s="24"/>
      <c r="AL260" s="24"/>
    </row>
    <row r="261" spans="2:38">
      <c r="B261" s="77"/>
      <c r="C261" s="77"/>
      <c r="D261" s="77"/>
      <c r="V261" s="28"/>
      <c r="W261" s="28"/>
      <c r="X261" s="28"/>
      <c r="Y261" s="25"/>
      <c r="Z261" s="25"/>
      <c r="AA261" s="20"/>
      <c r="AB261" s="20"/>
      <c r="AC261" s="20"/>
      <c r="AD261" s="24"/>
      <c r="AE261" s="24"/>
      <c r="AF261" s="24"/>
      <c r="AG261" s="24"/>
      <c r="AH261" s="24"/>
      <c r="AI261" s="24"/>
      <c r="AJ261" s="24"/>
      <c r="AK261" s="24"/>
      <c r="AL261" s="24"/>
    </row>
    <row r="262" spans="2:38">
      <c r="B262" s="77"/>
      <c r="C262" s="77"/>
      <c r="D262" s="77"/>
      <c r="V262" s="28"/>
      <c r="W262" s="28"/>
      <c r="X262" s="28"/>
      <c r="Y262" s="25"/>
      <c r="Z262" s="25"/>
      <c r="AA262" s="20"/>
      <c r="AB262" s="20"/>
      <c r="AC262" s="20"/>
      <c r="AD262" s="24"/>
      <c r="AE262" s="24"/>
      <c r="AF262" s="24"/>
      <c r="AG262" s="24"/>
      <c r="AH262" s="24"/>
      <c r="AI262" s="24"/>
      <c r="AJ262" s="24"/>
      <c r="AK262" s="24"/>
      <c r="AL262" s="24"/>
    </row>
    <row r="263" spans="2:38">
      <c r="B263" s="77"/>
      <c r="C263" s="77"/>
      <c r="D263" s="77"/>
      <c r="V263" s="28"/>
      <c r="W263" s="28"/>
      <c r="X263" s="28"/>
      <c r="Y263" s="25"/>
      <c r="Z263" s="25"/>
      <c r="AA263" s="20"/>
      <c r="AB263" s="20"/>
      <c r="AC263" s="20"/>
      <c r="AD263" s="24"/>
      <c r="AE263" s="24"/>
      <c r="AF263" s="24"/>
      <c r="AG263" s="24"/>
      <c r="AH263" s="24"/>
      <c r="AI263" s="24"/>
      <c r="AJ263" s="24"/>
      <c r="AK263" s="24"/>
      <c r="AL263" s="24"/>
    </row>
    <row r="264" spans="2:38">
      <c r="B264" s="77"/>
      <c r="C264" s="77"/>
      <c r="D264" s="77"/>
      <c r="V264" s="28"/>
      <c r="W264" s="28"/>
      <c r="X264" s="28"/>
      <c r="Y264" s="25"/>
      <c r="Z264" s="25"/>
      <c r="AA264" s="20"/>
      <c r="AB264" s="20"/>
      <c r="AC264" s="20"/>
      <c r="AD264" s="24"/>
      <c r="AE264" s="24"/>
      <c r="AF264" s="24"/>
      <c r="AG264" s="24"/>
      <c r="AH264" s="24"/>
      <c r="AI264" s="24"/>
      <c r="AJ264" s="24"/>
      <c r="AK264" s="24"/>
      <c r="AL264" s="24"/>
    </row>
    <row r="265" spans="2:38">
      <c r="B265" s="77"/>
      <c r="C265" s="77"/>
      <c r="D265" s="77"/>
      <c r="V265" s="28"/>
      <c r="W265" s="28"/>
      <c r="X265" s="28"/>
      <c r="Y265" s="25"/>
      <c r="Z265" s="25"/>
      <c r="AA265" s="20"/>
      <c r="AB265" s="20"/>
      <c r="AC265" s="20"/>
      <c r="AD265" s="24"/>
      <c r="AE265" s="24"/>
      <c r="AF265" s="24"/>
      <c r="AG265" s="24"/>
      <c r="AH265" s="24"/>
      <c r="AI265" s="24"/>
      <c r="AJ265" s="24"/>
      <c r="AK265" s="24"/>
      <c r="AL265" s="24"/>
    </row>
    <row r="266" spans="2:38">
      <c r="B266" s="77"/>
      <c r="C266" s="77"/>
      <c r="D266" s="77"/>
      <c r="V266" s="28"/>
      <c r="W266" s="28"/>
      <c r="X266" s="28"/>
      <c r="Y266" s="25"/>
      <c r="Z266" s="25"/>
      <c r="AA266" s="20"/>
      <c r="AB266" s="20"/>
      <c r="AC266" s="20"/>
      <c r="AD266" s="24"/>
      <c r="AE266" s="24"/>
      <c r="AF266" s="24"/>
      <c r="AG266" s="24"/>
      <c r="AH266" s="24"/>
      <c r="AI266" s="24"/>
      <c r="AJ266" s="24"/>
      <c r="AK266" s="24"/>
      <c r="AL266" s="24"/>
    </row>
    <row r="267" spans="2:38">
      <c r="B267" s="77"/>
      <c r="C267" s="77"/>
      <c r="D267" s="77"/>
      <c r="V267" s="28"/>
      <c r="W267" s="28"/>
      <c r="X267" s="28"/>
      <c r="Y267" s="25"/>
      <c r="Z267" s="25"/>
      <c r="AA267" s="20"/>
      <c r="AB267" s="20"/>
      <c r="AC267" s="20"/>
      <c r="AD267" s="24"/>
      <c r="AE267" s="24"/>
      <c r="AF267" s="24"/>
      <c r="AG267" s="24"/>
      <c r="AH267" s="24"/>
      <c r="AI267" s="24"/>
      <c r="AJ267" s="24"/>
      <c r="AK267" s="24"/>
      <c r="AL267" s="24"/>
    </row>
    <row r="268" spans="2:38">
      <c r="B268" s="77"/>
      <c r="C268" s="77"/>
      <c r="D268" s="77"/>
      <c r="V268" s="28"/>
      <c r="W268" s="28"/>
      <c r="X268" s="28"/>
      <c r="Y268" s="25"/>
      <c r="Z268" s="25"/>
      <c r="AA268" s="20"/>
      <c r="AB268" s="20"/>
      <c r="AC268" s="20"/>
      <c r="AD268" s="24"/>
      <c r="AE268" s="24"/>
      <c r="AF268" s="24"/>
      <c r="AG268" s="24"/>
      <c r="AH268" s="24"/>
      <c r="AI268" s="24"/>
      <c r="AJ268" s="24"/>
      <c r="AK268" s="24"/>
      <c r="AL268" s="24"/>
    </row>
    <row r="269" spans="2:38">
      <c r="B269" s="77"/>
      <c r="C269" s="77"/>
      <c r="D269" s="77"/>
      <c r="V269" s="28"/>
      <c r="W269" s="28"/>
      <c r="X269" s="28"/>
      <c r="Y269" s="25"/>
      <c r="Z269" s="25"/>
      <c r="AA269" s="20"/>
      <c r="AB269" s="20"/>
      <c r="AC269" s="20"/>
      <c r="AD269" s="24"/>
      <c r="AE269" s="24"/>
      <c r="AF269" s="24"/>
      <c r="AG269" s="24"/>
      <c r="AH269" s="24"/>
      <c r="AI269" s="24"/>
      <c r="AJ269" s="24"/>
      <c r="AK269" s="24"/>
      <c r="AL269" s="24"/>
    </row>
    <row r="270" spans="2:38">
      <c r="B270" s="77"/>
      <c r="C270" s="77"/>
      <c r="D270" s="77"/>
      <c r="V270" s="28"/>
      <c r="W270" s="28"/>
      <c r="X270" s="28"/>
      <c r="Y270" s="25"/>
      <c r="Z270" s="25"/>
      <c r="AA270" s="20"/>
      <c r="AB270" s="20"/>
      <c r="AC270" s="20"/>
      <c r="AD270" s="24"/>
      <c r="AE270" s="24"/>
      <c r="AF270" s="24"/>
      <c r="AG270" s="24"/>
      <c r="AH270" s="24"/>
      <c r="AI270" s="24"/>
      <c r="AJ270" s="24"/>
      <c r="AK270" s="24"/>
      <c r="AL270" s="24"/>
    </row>
    <row r="271" spans="2:38">
      <c r="B271" s="77"/>
      <c r="C271" s="77"/>
      <c r="D271" s="77"/>
      <c r="V271" s="28"/>
      <c r="W271" s="28"/>
      <c r="X271" s="28"/>
      <c r="Y271" s="25"/>
      <c r="Z271" s="25"/>
      <c r="AA271" s="20"/>
      <c r="AB271" s="20"/>
      <c r="AC271" s="20"/>
      <c r="AD271" s="24"/>
      <c r="AE271" s="24"/>
      <c r="AF271" s="24"/>
      <c r="AG271" s="24"/>
      <c r="AH271" s="24"/>
      <c r="AI271" s="24"/>
      <c r="AJ271" s="24"/>
      <c r="AK271" s="24"/>
      <c r="AL271" s="24"/>
    </row>
    <row r="272" spans="2:38">
      <c r="B272" s="77"/>
      <c r="C272" s="77"/>
      <c r="D272" s="77"/>
      <c r="V272" s="28"/>
      <c r="W272" s="28"/>
      <c r="X272" s="28"/>
      <c r="Y272" s="25"/>
      <c r="Z272" s="25"/>
      <c r="AA272" s="20"/>
      <c r="AB272" s="20"/>
      <c r="AC272" s="20"/>
      <c r="AD272" s="24"/>
      <c r="AE272" s="24"/>
      <c r="AF272" s="24"/>
      <c r="AG272" s="24"/>
      <c r="AH272" s="24"/>
      <c r="AI272" s="24"/>
      <c r="AJ272" s="24"/>
      <c r="AK272" s="24"/>
      <c r="AL272" s="24"/>
    </row>
    <row r="273" spans="2:38">
      <c r="B273" s="77"/>
      <c r="C273" s="77"/>
      <c r="D273" s="77"/>
      <c r="V273" s="28"/>
      <c r="W273" s="28"/>
      <c r="X273" s="28"/>
      <c r="Y273" s="25"/>
      <c r="Z273" s="25"/>
      <c r="AA273" s="20"/>
      <c r="AB273" s="20"/>
      <c r="AC273" s="20"/>
      <c r="AD273" s="24"/>
      <c r="AE273" s="24"/>
      <c r="AF273" s="24"/>
      <c r="AG273" s="24"/>
      <c r="AH273" s="24"/>
      <c r="AI273" s="24"/>
      <c r="AJ273" s="24"/>
      <c r="AK273" s="24"/>
      <c r="AL273" s="24"/>
    </row>
    <row r="274" spans="2:38">
      <c r="B274" s="77"/>
      <c r="C274" s="77"/>
      <c r="D274" s="77"/>
      <c r="V274" s="28"/>
      <c r="W274" s="28"/>
      <c r="X274" s="28"/>
      <c r="Y274" s="25"/>
      <c r="Z274" s="25"/>
      <c r="AA274" s="20"/>
      <c r="AB274" s="20"/>
      <c r="AC274" s="20"/>
      <c r="AD274" s="24"/>
      <c r="AE274" s="24"/>
      <c r="AF274" s="24"/>
      <c r="AG274" s="24"/>
      <c r="AH274" s="24"/>
      <c r="AI274" s="24"/>
      <c r="AJ274" s="24"/>
      <c r="AK274" s="24"/>
      <c r="AL274" s="24"/>
    </row>
    <row r="275" spans="2:38">
      <c r="B275" s="77"/>
      <c r="C275" s="77"/>
      <c r="D275" s="77"/>
      <c r="V275" s="28"/>
      <c r="W275" s="28"/>
      <c r="X275" s="28"/>
      <c r="Y275" s="25"/>
      <c r="Z275" s="25"/>
      <c r="AA275" s="20"/>
      <c r="AB275" s="20"/>
      <c r="AC275" s="20"/>
      <c r="AD275" s="24"/>
      <c r="AE275" s="24"/>
      <c r="AF275" s="24"/>
      <c r="AG275" s="24"/>
      <c r="AH275" s="24"/>
      <c r="AI275" s="24"/>
      <c r="AJ275" s="24"/>
      <c r="AK275" s="24"/>
      <c r="AL275" s="24"/>
    </row>
    <row r="276" spans="2:38">
      <c r="B276" s="77"/>
      <c r="C276" s="77"/>
      <c r="D276" s="77"/>
      <c r="V276" s="28"/>
      <c r="W276" s="28"/>
      <c r="X276" s="28"/>
      <c r="Y276" s="25"/>
      <c r="Z276" s="25"/>
      <c r="AA276" s="20"/>
      <c r="AB276" s="20"/>
      <c r="AC276" s="20"/>
      <c r="AD276" s="24"/>
      <c r="AE276" s="24"/>
      <c r="AF276" s="24"/>
      <c r="AG276" s="24"/>
      <c r="AH276" s="24"/>
      <c r="AI276" s="24"/>
      <c r="AJ276" s="24"/>
      <c r="AK276" s="24"/>
      <c r="AL276" s="24"/>
    </row>
    <row r="277" spans="2:38">
      <c r="B277" s="77"/>
      <c r="C277" s="77"/>
      <c r="D277" s="77"/>
      <c r="V277" s="28"/>
      <c r="W277" s="28"/>
      <c r="X277" s="28"/>
      <c r="Y277" s="25"/>
      <c r="Z277" s="25"/>
      <c r="AA277" s="20"/>
      <c r="AB277" s="20"/>
      <c r="AC277" s="20"/>
      <c r="AD277" s="24"/>
      <c r="AE277" s="24"/>
      <c r="AF277" s="24"/>
      <c r="AG277" s="24"/>
      <c r="AH277" s="24"/>
      <c r="AI277" s="24"/>
      <c r="AJ277" s="24"/>
      <c r="AK277" s="24"/>
      <c r="AL277" s="24"/>
    </row>
    <row r="278" spans="2:38">
      <c r="B278" s="77"/>
      <c r="C278" s="77"/>
      <c r="D278" s="77"/>
      <c r="V278" s="28"/>
      <c r="W278" s="28"/>
      <c r="X278" s="28"/>
      <c r="Y278" s="25"/>
      <c r="Z278" s="25"/>
      <c r="AA278" s="20"/>
      <c r="AB278" s="20"/>
      <c r="AC278" s="20"/>
      <c r="AD278" s="24"/>
      <c r="AE278" s="24"/>
      <c r="AF278" s="24"/>
      <c r="AG278" s="24"/>
      <c r="AH278" s="24"/>
      <c r="AI278" s="24"/>
      <c r="AJ278" s="24"/>
      <c r="AK278" s="24"/>
      <c r="AL278" s="24"/>
    </row>
    <row r="279" spans="2:38">
      <c r="B279" s="77"/>
      <c r="C279" s="77"/>
      <c r="D279" s="77"/>
      <c r="V279" s="28"/>
      <c r="W279" s="28"/>
      <c r="X279" s="28"/>
      <c r="Y279" s="25"/>
      <c r="Z279" s="25"/>
      <c r="AA279" s="20"/>
      <c r="AB279" s="20"/>
      <c r="AC279" s="20"/>
      <c r="AD279" s="24"/>
      <c r="AE279" s="24"/>
      <c r="AF279" s="24"/>
      <c r="AG279" s="24"/>
      <c r="AH279" s="24"/>
      <c r="AI279" s="24"/>
      <c r="AJ279" s="24"/>
      <c r="AK279" s="24"/>
      <c r="AL279" s="24"/>
    </row>
    <row r="280" spans="2:38">
      <c r="B280" s="77"/>
      <c r="C280" s="77"/>
      <c r="D280" s="77"/>
      <c r="V280" s="28"/>
      <c r="W280" s="28"/>
      <c r="X280" s="28"/>
      <c r="Y280" s="25"/>
      <c r="Z280" s="25"/>
      <c r="AA280" s="20"/>
      <c r="AB280" s="20"/>
      <c r="AC280" s="20"/>
      <c r="AD280" s="24"/>
      <c r="AE280" s="24"/>
      <c r="AF280" s="24"/>
      <c r="AG280" s="24"/>
      <c r="AH280" s="24"/>
      <c r="AI280" s="24"/>
      <c r="AJ280" s="24"/>
      <c r="AK280" s="24"/>
      <c r="AL280" s="24"/>
    </row>
    <row r="281" spans="2:38">
      <c r="B281" s="77"/>
      <c r="C281" s="77"/>
      <c r="D281" s="77"/>
      <c r="V281" s="28"/>
      <c r="W281" s="28"/>
      <c r="X281" s="28"/>
      <c r="Y281" s="25"/>
      <c r="Z281" s="25"/>
      <c r="AA281" s="20"/>
      <c r="AB281" s="20"/>
      <c r="AC281" s="20"/>
      <c r="AD281" s="24"/>
      <c r="AE281" s="24"/>
      <c r="AF281" s="24"/>
      <c r="AG281" s="24"/>
      <c r="AH281" s="24"/>
      <c r="AI281" s="24"/>
      <c r="AJ281" s="24"/>
      <c r="AK281" s="24"/>
      <c r="AL281" s="24"/>
    </row>
    <row r="282" spans="2:38">
      <c r="B282" s="77"/>
      <c r="C282" s="77"/>
      <c r="D282" s="77"/>
      <c r="V282" s="28"/>
      <c r="W282" s="28"/>
      <c r="X282" s="28"/>
      <c r="Y282" s="25"/>
      <c r="Z282" s="25"/>
      <c r="AA282" s="20"/>
      <c r="AB282" s="20"/>
      <c r="AC282" s="20"/>
      <c r="AD282" s="24"/>
      <c r="AE282" s="24"/>
      <c r="AF282" s="24"/>
      <c r="AG282" s="24"/>
      <c r="AH282" s="24"/>
      <c r="AI282" s="24"/>
      <c r="AJ282" s="24"/>
      <c r="AK282" s="24"/>
      <c r="AL282" s="24"/>
    </row>
    <row r="283" spans="2:38">
      <c r="B283" s="77"/>
      <c r="C283" s="77"/>
      <c r="D283" s="77"/>
      <c r="V283" s="28"/>
      <c r="W283" s="28"/>
      <c r="X283" s="28"/>
      <c r="Y283" s="25"/>
      <c r="Z283" s="25"/>
      <c r="AA283" s="20"/>
      <c r="AB283" s="20"/>
      <c r="AC283" s="20"/>
      <c r="AD283" s="24"/>
      <c r="AE283" s="24"/>
      <c r="AF283" s="24"/>
      <c r="AG283" s="24"/>
      <c r="AH283" s="24"/>
      <c r="AI283" s="24"/>
      <c r="AJ283" s="24"/>
      <c r="AK283" s="24"/>
      <c r="AL283" s="24"/>
    </row>
    <row r="284" spans="2:38">
      <c r="B284" s="77"/>
      <c r="C284" s="77"/>
      <c r="D284" s="77"/>
      <c r="V284" s="28"/>
      <c r="W284" s="28"/>
      <c r="X284" s="28"/>
      <c r="Y284" s="25"/>
      <c r="Z284" s="25"/>
      <c r="AA284" s="20"/>
      <c r="AB284" s="20"/>
      <c r="AC284" s="20"/>
      <c r="AD284" s="24"/>
      <c r="AE284" s="24"/>
      <c r="AF284" s="24"/>
      <c r="AG284" s="24"/>
      <c r="AH284" s="24"/>
      <c r="AI284" s="24"/>
      <c r="AJ284" s="24"/>
      <c r="AK284" s="24"/>
      <c r="AL284" s="24"/>
    </row>
    <row r="285" spans="2:38">
      <c r="B285" s="77"/>
      <c r="C285" s="77"/>
      <c r="D285" s="77"/>
      <c r="V285" s="28"/>
      <c r="W285" s="28"/>
      <c r="X285" s="28"/>
      <c r="Y285" s="25"/>
      <c r="Z285" s="25"/>
      <c r="AA285" s="20"/>
      <c r="AB285" s="20"/>
      <c r="AC285" s="20"/>
      <c r="AD285" s="24"/>
      <c r="AE285" s="24"/>
      <c r="AF285" s="24"/>
      <c r="AG285" s="24"/>
      <c r="AH285" s="24"/>
      <c r="AI285" s="24"/>
      <c r="AJ285" s="24"/>
      <c r="AK285" s="24"/>
      <c r="AL285" s="24"/>
    </row>
    <row r="286" spans="2:38">
      <c r="B286" s="77"/>
      <c r="C286" s="77"/>
      <c r="D286" s="77"/>
      <c r="V286" s="28"/>
      <c r="W286" s="28"/>
      <c r="X286" s="28"/>
      <c r="Y286" s="25"/>
      <c r="Z286" s="25"/>
      <c r="AA286" s="20"/>
      <c r="AB286" s="20"/>
      <c r="AC286" s="20"/>
      <c r="AD286" s="24"/>
      <c r="AE286" s="24"/>
      <c r="AF286" s="24"/>
      <c r="AG286" s="24"/>
      <c r="AH286" s="24"/>
      <c r="AI286" s="24"/>
      <c r="AJ286" s="24"/>
      <c r="AK286" s="24"/>
      <c r="AL286" s="24"/>
    </row>
    <row r="287" spans="2:38">
      <c r="B287" s="77"/>
      <c r="C287" s="77"/>
      <c r="D287" s="77"/>
      <c r="V287" s="28"/>
      <c r="W287" s="28"/>
      <c r="X287" s="28"/>
      <c r="Y287" s="25"/>
      <c r="Z287" s="25"/>
      <c r="AA287" s="20"/>
      <c r="AB287" s="20"/>
      <c r="AC287" s="20"/>
      <c r="AD287" s="24"/>
      <c r="AE287" s="24"/>
      <c r="AF287" s="24"/>
      <c r="AG287" s="24"/>
      <c r="AH287" s="24"/>
      <c r="AI287" s="24"/>
      <c r="AJ287" s="24"/>
      <c r="AK287" s="24"/>
      <c r="AL287" s="24"/>
    </row>
    <row r="288" spans="2:38">
      <c r="B288" s="77"/>
      <c r="C288" s="77"/>
      <c r="D288" s="77"/>
      <c r="V288" s="28"/>
      <c r="W288" s="28"/>
      <c r="X288" s="28"/>
      <c r="Y288" s="25"/>
      <c r="Z288" s="25"/>
      <c r="AA288" s="20"/>
      <c r="AB288" s="20"/>
      <c r="AC288" s="20"/>
      <c r="AD288" s="24"/>
      <c r="AE288" s="24"/>
      <c r="AF288" s="24"/>
      <c r="AG288" s="24"/>
      <c r="AH288" s="24"/>
      <c r="AI288" s="24"/>
      <c r="AJ288" s="24"/>
      <c r="AK288" s="24"/>
      <c r="AL288" s="24"/>
    </row>
    <row r="289" spans="2:38">
      <c r="B289" s="77"/>
      <c r="C289" s="77"/>
      <c r="D289" s="77"/>
      <c r="V289" s="28"/>
      <c r="W289" s="28"/>
      <c r="X289" s="28"/>
      <c r="Y289" s="25"/>
      <c r="Z289" s="25"/>
      <c r="AA289" s="20"/>
      <c r="AB289" s="20"/>
      <c r="AC289" s="20"/>
      <c r="AD289" s="24"/>
      <c r="AE289" s="24"/>
      <c r="AF289" s="24"/>
      <c r="AG289" s="24"/>
      <c r="AH289" s="24"/>
      <c r="AI289" s="24"/>
      <c r="AJ289" s="24"/>
      <c r="AK289" s="24"/>
      <c r="AL289" s="24"/>
    </row>
    <row r="290" spans="2:38">
      <c r="B290" s="77"/>
      <c r="C290" s="77"/>
      <c r="D290" s="77"/>
      <c r="V290" s="28"/>
      <c r="W290" s="28"/>
      <c r="X290" s="28"/>
      <c r="Y290" s="25"/>
      <c r="Z290" s="25"/>
      <c r="AA290" s="20"/>
      <c r="AB290" s="20"/>
      <c r="AC290" s="20"/>
      <c r="AD290" s="24"/>
      <c r="AE290" s="24"/>
      <c r="AF290" s="24"/>
      <c r="AG290" s="24"/>
      <c r="AH290" s="24"/>
      <c r="AI290" s="24"/>
      <c r="AJ290" s="24"/>
      <c r="AK290" s="24"/>
      <c r="AL290" s="24"/>
    </row>
    <row r="291" spans="2:38">
      <c r="B291" s="77"/>
      <c r="C291" s="77"/>
      <c r="D291" s="77"/>
      <c r="V291" s="28"/>
      <c r="W291" s="28"/>
      <c r="X291" s="28"/>
      <c r="Y291" s="25"/>
      <c r="Z291" s="25"/>
      <c r="AA291" s="20"/>
      <c r="AB291" s="20"/>
      <c r="AC291" s="20"/>
      <c r="AD291" s="24"/>
      <c r="AE291" s="24"/>
      <c r="AF291" s="24"/>
      <c r="AG291" s="24"/>
      <c r="AH291" s="24"/>
      <c r="AI291" s="24"/>
      <c r="AJ291" s="24"/>
      <c r="AK291" s="24"/>
      <c r="AL291" s="24"/>
    </row>
    <row r="292" spans="2:38">
      <c r="B292" s="77"/>
      <c r="C292" s="77"/>
      <c r="D292" s="77"/>
      <c r="V292" s="28"/>
      <c r="W292" s="28"/>
      <c r="X292" s="28"/>
      <c r="Y292" s="25"/>
      <c r="Z292" s="25"/>
      <c r="AA292" s="20"/>
      <c r="AB292" s="20"/>
      <c r="AC292" s="20"/>
      <c r="AD292" s="24"/>
      <c r="AE292" s="24"/>
      <c r="AF292" s="24"/>
      <c r="AG292" s="24"/>
      <c r="AH292" s="24"/>
      <c r="AI292" s="24"/>
      <c r="AJ292" s="24"/>
      <c r="AK292" s="24"/>
      <c r="AL292" s="24"/>
    </row>
    <row r="293" spans="2:38">
      <c r="B293" s="77"/>
      <c r="C293" s="77"/>
      <c r="D293" s="77"/>
      <c r="V293" s="28"/>
      <c r="W293" s="28"/>
      <c r="X293" s="28"/>
      <c r="Y293" s="25"/>
      <c r="Z293" s="25"/>
      <c r="AA293" s="20"/>
      <c r="AB293" s="20"/>
      <c r="AC293" s="20"/>
      <c r="AD293" s="24"/>
      <c r="AE293" s="24"/>
      <c r="AF293" s="24"/>
      <c r="AG293" s="24"/>
      <c r="AH293" s="24"/>
      <c r="AI293" s="24"/>
      <c r="AJ293" s="24"/>
      <c r="AK293" s="24"/>
      <c r="AL293" s="24"/>
    </row>
    <row r="294" spans="2:38">
      <c r="B294" s="77"/>
      <c r="C294" s="77"/>
      <c r="D294" s="77"/>
      <c r="V294" s="28"/>
      <c r="W294" s="28"/>
      <c r="X294" s="28"/>
      <c r="Y294" s="25"/>
      <c r="Z294" s="25"/>
      <c r="AA294" s="20"/>
      <c r="AB294" s="20"/>
      <c r="AC294" s="20"/>
      <c r="AD294" s="24"/>
      <c r="AE294" s="24"/>
      <c r="AF294" s="24"/>
      <c r="AG294" s="24"/>
      <c r="AH294" s="24"/>
      <c r="AI294" s="24"/>
      <c r="AJ294" s="24"/>
      <c r="AK294" s="24"/>
      <c r="AL294" s="24"/>
    </row>
    <row r="295" spans="2:38">
      <c r="B295" s="77"/>
      <c r="C295" s="77"/>
      <c r="D295" s="77"/>
      <c r="V295" s="28"/>
      <c r="W295" s="28"/>
      <c r="X295" s="28"/>
      <c r="Y295" s="25"/>
      <c r="Z295" s="25"/>
      <c r="AA295" s="20"/>
      <c r="AB295" s="20"/>
      <c r="AC295" s="20"/>
      <c r="AD295" s="24"/>
      <c r="AE295" s="24"/>
      <c r="AF295" s="24"/>
      <c r="AG295" s="24"/>
      <c r="AH295" s="24"/>
      <c r="AI295" s="24"/>
      <c r="AJ295" s="24"/>
      <c r="AK295" s="24"/>
      <c r="AL295" s="24"/>
    </row>
    <row r="296" spans="2:38">
      <c r="B296" s="77"/>
      <c r="C296" s="77"/>
      <c r="D296" s="77"/>
      <c r="V296" s="28"/>
      <c r="W296" s="28"/>
      <c r="X296" s="28"/>
      <c r="Y296" s="25"/>
      <c r="Z296" s="25"/>
      <c r="AA296" s="20"/>
      <c r="AB296" s="20"/>
      <c r="AC296" s="20"/>
      <c r="AD296" s="24"/>
      <c r="AE296" s="24"/>
      <c r="AF296" s="24"/>
      <c r="AG296" s="24"/>
      <c r="AH296" s="24"/>
      <c r="AI296" s="24"/>
      <c r="AJ296" s="24"/>
      <c r="AK296" s="24"/>
      <c r="AL296" s="24"/>
    </row>
    <row r="297" spans="2:38">
      <c r="B297" s="77"/>
      <c r="C297" s="77"/>
      <c r="D297" s="77"/>
      <c r="V297" s="28"/>
      <c r="W297" s="28"/>
      <c r="X297" s="28"/>
      <c r="Y297" s="25"/>
      <c r="Z297" s="25"/>
      <c r="AA297" s="20"/>
      <c r="AB297" s="20"/>
      <c r="AC297" s="20"/>
      <c r="AD297" s="24"/>
      <c r="AE297" s="24"/>
      <c r="AF297" s="24"/>
      <c r="AG297" s="24"/>
      <c r="AH297" s="24"/>
      <c r="AI297" s="24"/>
      <c r="AJ297" s="24"/>
      <c r="AK297" s="24"/>
      <c r="AL297" s="24"/>
    </row>
    <row r="298" spans="2:38">
      <c r="B298" s="77"/>
      <c r="C298" s="77"/>
      <c r="D298" s="77"/>
      <c r="V298" s="28"/>
      <c r="W298" s="28"/>
      <c r="X298" s="28"/>
      <c r="Y298" s="25"/>
      <c r="Z298" s="25"/>
      <c r="AA298" s="20"/>
      <c r="AB298" s="20"/>
      <c r="AC298" s="20"/>
      <c r="AD298" s="24"/>
      <c r="AE298" s="24"/>
      <c r="AF298" s="24"/>
      <c r="AG298" s="24"/>
      <c r="AH298" s="24"/>
      <c r="AI298" s="24"/>
      <c r="AJ298" s="24"/>
      <c r="AK298" s="24"/>
      <c r="AL298" s="24"/>
    </row>
    <row r="299" spans="2:38">
      <c r="B299" s="77"/>
      <c r="C299" s="77"/>
      <c r="D299" s="77"/>
      <c r="V299" s="28"/>
      <c r="W299" s="28"/>
      <c r="X299" s="28"/>
      <c r="Y299" s="25"/>
      <c r="Z299" s="25"/>
      <c r="AA299" s="20"/>
      <c r="AB299" s="20"/>
      <c r="AC299" s="20"/>
      <c r="AD299" s="24"/>
      <c r="AE299" s="24"/>
      <c r="AF299" s="24"/>
      <c r="AG299" s="24"/>
      <c r="AH299" s="24"/>
      <c r="AI299" s="24"/>
      <c r="AJ299" s="24"/>
      <c r="AK299" s="24"/>
      <c r="AL299" s="24"/>
    </row>
    <row r="300" spans="2:38">
      <c r="B300" s="77"/>
      <c r="C300" s="77"/>
      <c r="D300" s="77"/>
      <c r="V300" s="28"/>
      <c r="W300" s="28"/>
      <c r="X300" s="28"/>
      <c r="Y300" s="25"/>
      <c r="Z300" s="25"/>
      <c r="AA300" s="20"/>
      <c r="AB300" s="20"/>
      <c r="AC300" s="20"/>
      <c r="AD300" s="24"/>
      <c r="AE300" s="24"/>
      <c r="AF300" s="24"/>
      <c r="AG300" s="24"/>
      <c r="AH300" s="24"/>
      <c r="AI300" s="24"/>
      <c r="AJ300" s="24"/>
      <c r="AK300" s="24"/>
      <c r="AL300" s="24"/>
    </row>
    <row r="301" spans="2:38">
      <c r="B301" s="77"/>
      <c r="C301" s="77"/>
      <c r="D301" s="77"/>
      <c r="V301" s="28"/>
      <c r="W301" s="28"/>
      <c r="X301" s="28"/>
      <c r="Y301" s="25"/>
      <c r="Z301" s="25"/>
      <c r="AA301" s="20"/>
      <c r="AB301" s="20"/>
      <c r="AC301" s="20"/>
      <c r="AD301" s="24"/>
      <c r="AE301" s="24"/>
      <c r="AF301" s="24"/>
      <c r="AG301" s="24"/>
      <c r="AH301" s="24"/>
      <c r="AI301" s="24"/>
      <c r="AJ301" s="24"/>
      <c r="AK301" s="24"/>
      <c r="AL301" s="24"/>
    </row>
    <row r="302" spans="2:38">
      <c r="B302" s="77"/>
      <c r="C302" s="77"/>
      <c r="D302" s="77"/>
      <c r="V302" s="28"/>
      <c r="W302" s="28"/>
      <c r="X302" s="28"/>
      <c r="Y302" s="25"/>
      <c r="Z302" s="25"/>
      <c r="AA302" s="20"/>
      <c r="AB302" s="20"/>
      <c r="AC302" s="20"/>
      <c r="AD302" s="24"/>
      <c r="AE302" s="24"/>
      <c r="AF302" s="24"/>
      <c r="AG302" s="24"/>
      <c r="AH302" s="24"/>
      <c r="AI302" s="24"/>
      <c r="AJ302" s="24"/>
      <c r="AK302" s="24"/>
      <c r="AL302" s="24"/>
    </row>
    <row r="303" spans="2:38">
      <c r="B303" s="77"/>
      <c r="C303" s="77"/>
      <c r="D303" s="77"/>
      <c r="V303" s="28"/>
      <c r="W303" s="28"/>
      <c r="X303" s="28"/>
      <c r="Y303" s="25"/>
      <c r="Z303" s="25"/>
      <c r="AA303" s="20"/>
      <c r="AB303" s="20"/>
      <c r="AC303" s="20"/>
      <c r="AD303" s="24"/>
      <c r="AE303" s="24"/>
      <c r="AF303" s="24"/>
      <c r="AG303" s="24"/>
      <c r="AH303" s="24"/>
      <c r="AI303" s="24"/>
      <c r="AJ303" s="24"/>
      <c r="AK303" s="24"/>
      <c r="AL303" s="24"/>
    </row>
    <row r="304" spans="2:38">
      <c r="B304" s="77"/>
      <c r="C304" s="77"/>
      <c r="D304" s="77"/>
      <c r="V304" s="28"/>
      <c r="W304" s="28"/>
      <c r="X304" s="28"/>
      <c r="Y304" s="25"/>
      <c r="Z304" s="25"/>
      <c r="AA304" s="20"/>
      <c r="AB304" s="20"/>
      <c r="AC304" s="20"/>
      <c r="AD304" s="24"/>
      <c r="AE304" s="24"/>
      <c r="AF304" s="24"/>
      <c r="AG304" s="24"/>
      <c r="AH304" s="24"/>
      <c r="AI304" s="24"/>
      <c r="AJ304" s="24"/>
      <c r="AK304" s="24"/>
      <c r="AL304" s="24"/>
    </row>
    <row r="305" spans="2:38">
      <c r="B305" s="77"/>
      <c r="C305" s="77"/>
      <c r="D305" s="77"/>
      <c r="V305" s="28"/>
      <c r="W305" s="28"/>
      <c r="X305" s="28"/>
      <c r="Y305" s="25"/>
      <c r="Z305" s="25"/>
      <c r="AA305" s="20"/>
      <c r="AB305" s="20"/>
      <c r="AC305" s="20"/>
      <c r="AD305" s="24"/>
      <c r="AE305" s="24"/>
      <c r="AF305" s="24"/>
      <c r="AG305" s="24"/>
      <c r="AH305" s="24"/>
      <c r="AI305" s="24"/>
      <c r="AJ305" s="24"/>
      <c r="AK305" s="24"/>
      <c r="AL305" s="24"/>
    </row>
    <row r="306" spans="2:38">
      <c r="B306" s="77"/>
      <c r="C306" s="77"/>
      <c r="D306" s="77"/>
      <c r="V306" s="28"/>
      <c r="W306" s="28"/>
      <c r="X306" s="28"/>
      <c r="Y306" s="25"/>
      <c r="Z306" s="25"/>
      <c r="AA306" s="20"/>
      <c r="AB306" s="20"/>
      <c r="AC306" s="20"/>
      <c r="AD306" s="24"/>
      <c r="AE306" s="24"/>
      <c r="AF306" s="24"/>
      <c r="AG306" s="24"/>
      <c r="AH306" s="24"/>
      <c r="AI306" s="24"/>
      <c r="AJ306" s="24"/>
      <c r="AK306" s="24"/>
      <c r="AL306" s="24"/>
    </row>
    <row r="307" spans="2:38">
      <c r="B307" s="77"/>
      <c r="C307" s="77"/>
      <c r="D307" s="77"/>
      <c r="V307" s="28"/>
      <c r="W307" s="28"/>
      <c r="X307" s="28"/>
      <c r="Y307" s="25"/>
      <c r="Z307" s="25"/>
      <c r="AA307" s="20"/>
      <c r="AB307" s="20"/>
      <c r="AC307" s="20"/>
      <c r="AD307" s="24"/>
      <c r="AE307" s="24"/>
      <c r="AF307" s="24"/>
      <c r="AG307" s="24"/>
      <c r="AH307" s="24"/>
      <c r="AI307" s="24"/>
      <c r="AJ307" s="24"/>
      <c r="AK307" s="24"/>
      <c r="AL307" s="24"/>
    </row>
    <row r="308" spans="2:38">
      <c r="B308" s="77"/>
      <c r="C308" s="77"/>
      <c r="D308" s="77"/>
      <c r="V308" s="28"/>
      <c r="W308" s="28"/>
      <c r="X308" s="28"/>
      <c r="Y308" s="25"/>
      <c r="Z308" s="25"/>
      <c r="AA308" s="20"/>
      <c r="AB308" s="20"/>
      <c r="AC308" s="20"/>
      <c r="AD308" s="24"/>
      <c r="AE308" s="24"/>
      <c r="AF308" s="24"/>
      <c r="AG308" s="24"/>
      <c r="AH308" s="24"/>
      <c r="AI308" s="24"/>
      <c r="AJ308" s="24"/>
      <c r="AK308" s="24"/>
      <c r="AL308" s="24"/>
    </row>
    <row r="309" spans="2:38">
      <c r="B309" s="77"/>
      <c r="C309" s="77"/>
      <c r="D309" s="77"/>
      <c r="V309" s="28"/>
      <c r="W309" s="28"/>
      <c r="X309" s="28"/>
      <c r="Y309" s="25"/>
      <c r="Z309" s="25"/>
      <c r="AA309" s="20"/>
      <c r="AB309" s="20"/>
      <c r="AC309" s="20"/>
      <c r="AD309" s="24"/>
      <c r="AE309" s="24"/>
      <c r="AF309" s="24"/>
      <c r="AG309" s="24"/>
      <c r="AH309" s="24"/>
      <c r="AI309" s="24"/>
      <c r="AJ309" s="24"/>
      <c r="AK309" s="24"/>
      <c r="AL309" s="24"/>
    </row>
    <row r="310" spans="2:38">
      <c r="B310" s="77"/>
      <c r="C310" s="77"/>
      <c r="D310" s="77"/>
      <c r="V310" s="28"/>
      <c r="W310" s="28"/>
      <c r="X310" s="28"/>
      <c r="Y310" s="25"/>
      <c r="Z310" s="25"/>
      <c r="AA310" s="20"/>
      <c r="AB310" s="20"/>
      <c r="AC310" s="20"/>
      <c r="AD310" s="24"/>
      <c r="AE310" s="24"/>
      <c r="AF310" s="24"/>
      <c r="AG310" s="24"/>
      <c r="AH310" s="24"/>
      <c r="AI310" s="24"/>
      <c r="AJ310" s="24"/>
      <c r="AK310" s="24"/>
      <c r="AL310" s="24"/>
    </row>
    <row r="311" spans="2:38">
      <c r="B311" s="77"/>
      <c r="C311" s="77"/>
      <c r="D311" s="77"/>
      <c r="V311" s="28"/>
      <c r="W311" s="28"/>
      <c r="X311" s="28"/>
      <c r="Y311" s="25"/>
      <c r="Z311" s="25"/>
      <c r="AA311" s="20"/>
      <c r="AB311" s="20"/>
      <c r="AC311" s="20"/>
      <c r="AD311" s="24"/>
      <c r="AE311" s="24"/>
      <c r="AF311" s="24"/>
      <c r="AG311" s="24"/>
      <c r="AH311" s="24"/>
      <c r="AI311" s="24"/>
      <c r="AJ311" s="24"/>
      <c r="AK311" s="24"/>
      <c r="AL311" s="24"/>
    </row>
    <row r="312" spans="2:38">
      <c r="B312" s="77"/>
      <c r="C312" s="77"/>
      <c r="D312" s="77"/>
      <c r="V312" s="28"/>
      <c r="W312" s="28"/>
      <c r="X312" s="28"/>
      <c r="Y312" s="25"/>
      <c r="Z312" s="25"/>
      <c r="AA312" s="20"/>
      <c r="AB312" s="20"/>
      <c r="AC312" s="20"/>
      <c r="AD312" s="24"/>
      <c r="AE312" s="24"/>
      <c r="AF312" s="24"/>
      <c r="AG312" s="24"/>
      <c r="AH312" s="24"/>
      <c r="AI312" s="24"/>
      <c r="AJ312" s="24"/>
      <c r="AK312" s="24"/>
      <c r="AL312" s="24"/>
    </row>
    <row r="313" spans="2:38">
      <c r="B313" s="77"/>
      <c r="C313" s="77"/>
      <c r="D313" s="77"/>
      <c r="V313" s="28"/>
      <c r="W313" s="28"/>
      <c r="X313" s="28"/>
      <c r="Y313" s="25"/>
      <c r="Z313" s="25"/>
      <c r="AA313" s="20"/>
      <c r="AB313" s="20"/>
      <c r="AC313" s="20"/>
      <c r="AD313" s="24"/>
      <c r="AE313" s="24"/>
      <c r="AF313" s="24"/>
      <c r="AG313" s="24"/>
      <c r="AH313" s="24"/>
      <c r="AI313" s="24"/>
      <c r="AJ313" s="24"/>
      <c r="AK313" s="24"/>
      <c r="AL313" s="24"/>
    </row>
    <row r="314" spans="2:38">
      <c r="B314" s="77"/>
      <c r="C314" s="77"/>
      <c r="D314" s="77"/>
      <c r="V314" s="28"/>
      <c r="W314" s="28"/>
      <c r="X314" s="28"/>
      <c r="Y314" s="25"/>
      <c r="Z314" s="25"/>
      <c r="AA314" s="20"/>
      <c r="AB314" s="20"/>
      <c r="AC314" s="20"/>
      <c r="AD314" s="24"/>
      <c r="AE314" s="24"/>
      <c r="AF314" s="24"/>
      <c r="AG314" s="24"/>
      <c r="AH314" s="24"/>
      <c r="AI314" s="24"/>
      <c r="AJ314" s="24"/>
      <c r="AK314" s="24"/>
      <c r="AL314" s="24"/>
    </row>
    <row r="315" spans="2:38">
      <c r="B315" s="77"/>
      <c r="C315" s="77"/>
      <c r="D315" s="77"/>
      <c r="V315" s="28"/>
      <c r="W315" s="28"/>
      <c r="X315" s="28"/>
      <c r="Y315" s="25"/>
      <c r="Z315" s="25"/>
      <c r="AA315" s="20"/>
      <c r="AB315" s="20"/>
      <c r="AC315" s="20"/>
      <c r="AD315" s="24"/>
      <c r="AE315" s="24"/>
      <c r="AF315" s="24"/>
      <c r="AG315" s="24"/>
      <c r="AH315" s="24"/>
      <c r="AI315" s="24"/>
      <c r="AJ315" s="24"/>
      <c r="AK315" s="24"/>
      <c r="AL315" s="24"/>
    </row>
    <row r="316" spans="2:38">
      <c r="B316" s="77"/>
      <c r="C316" s="77"/>
      <c r="D316" s="77"/>
      <c r="V316" s="28"/>
      <c r="W316" s="28"/>
      <c r="X316" s="28"/>
      <c r="Y316" s="25"/>
      <c r="Z316" s="25"/>
      <c r="AA316" s="20"/>
      <c r="AB316" s="20"/>
      <c r="AC316" s="20"/>
      <c r="AD316" s="24"/>
      <c r="AE316" s="24"/>
      <c r="AF316" s="24"/>
      <c r="AG316" s="24"/>
      <c r="AH316" s="24"/>
      <c r="AI316" s="24"/>
      <c r="AJ316" s="24"/>
      <c r="AK316" s="24"/>
      <c r="AL316" s="24"/>
    </row>
    <row r="317" spans="2:38">
      <c r="B317" s="77"/>
      <c r="C317" s="77"/>
      <c r="D317" s="77"/>
      <c r="V317" s="28"/>
      <c r="W317" s="28"/>
      <c r="X317" s="28"/>
      <c r="Y317" s="25"/>
      <c r="Z317" s="25"/>
      <c r="AA317" s="20"/>
      <c r="AB317" s="20"/>
      <c r="AC317" s="20"/>
      <c r="AD317" s="24"/>
      <c r="AE317" s="24"/>
      <c r="AF317" s="24"/>
      <c r="AG317" s="24"/>
      <c r="AH317" s="24"/>
      <c r="AI317" s="24"/>
      <c r="AJ317" s="24"/>
      <c r="AK317" s="24"/>
      <c r="AL317" s="24"/>
    </row>
    <row r="318" spans="2:38">
      <c r="B318" s="77"/>
      <c r="C318" s="77"/>
      <c r="D318" s="77"/>
      <c r="V318" s="28"/>
      <c r="W318" s="28"/>
      <c r="X318" s="28"/>
      <c r="Y318" s="25"/>
      <c r="Z318" s="25"/>
      <c r="AA318" s="20"/>
      <c r="AB318" s="20"/>
      <c r="AC318" s="20"/>
      <c r="AD318" s="24"/>
      <c r="AE318" s="24"/>
      <c r="AF318" s="24"/>
      <c r="AG318" s="24"/>
      <c r="AH318" s="24"/>
      <c r="AI318" s="24"/>
      <c r="AJ318" s="24"/>
      <c r="AK318" s="24"/>
      <c r="AL318" s="24"/>
    </row>
    <row r="319" spans="2:38">
      <c r="B319" s="77"/>
      <c r="C319" s="77"/>
      <c r="D319" s="77"/>
      <c r="V319" s="28"/>
      <c r="W319" s="28"/>
      <c r="X319" s="28"/>
      <c r="Y319" s="25"/>
      <c r="Z319" s="25"/>
      <c r="AA319" s="20"/>
      <c r="AB319" s="20"/>
      <c r="AC319" s="20"/>
      <c r="AD319" s="24"/>
      <c r="AE319" s="24"/>
      <c r="AF319" s="24"/>
      <c r="AG319" s="24"/>
      <c r="AH319" s="24"/>
      <c r="AI319" s="24"/>
      <c r="AJ319" s="24"/>
      <c r="AK319" s="24"/>
      <c r="AL319" s="24"/>
    </row>
    <row r="320" spans="2:38">
      <c r="B320" s="77"/>
      <c r="C320" s="77"/>
      <c r="D320" s="77"/>
      <c r="V320" s="28"/>
      <c r="W320" s="28"/>
      <c r="X320" s="28"/>
      <c r="Y320" s="25"/>
      <c r="Z320" s="25"/>
      <c r="AA320" s="20"/>
      <c r="AB320" s="20"/>
      <c r="AC320" s="20"/>
      <c r="AD320" s="24"/>
      <c r="AE320" s="24"/>
      <c r="AF320" s="24"/>
      <c r="AG320" s="24"/>
      <c r="AH320" s="24"/>
      <c r="AI320" s="24"/>
      <c r="AJ320" s="24"/>
      <c r="AK320" s="24"/>
      <c r="AL320" s="24"/>
    </row>
    <row r="321" spans="2:38">
      <c r="B321" s="77"/>
      <c r="C321" s="77"/>
      <c r="D321" s="77"/>
      <c r="V321" s="28"/>
      <c r="W321" s="28"/>
      <c r="X321" s="28"/>
      <c r="Y321" s="25"/>
      <c r="Z321" s="25"/>
      <c r="AA321" s="20"/>
      <c r="AB321" s="20"/>
      <c r="AC321" s="20"/>
      <c r="AD321" s="24"/>
      <c r="AE321" s="24"/>
      <c r="AF321" s="24"/>
      <c r="AG321" s="24"/>
      <c r="AH321" s="24"/>
      <c r="AI321" s="24"/>
      <c r="AJ321" s="24"/>
      <c r="AK321" s="24"/>
      <c r="AL321" s="24"/>
    </row>
    <row r="322" spans="2:38">
      <c r="B322" s="77"/>
      <c r="C322" s="77"/>
      <c r="D322" s="77"/>
      <c r="V322" s="28"/>
      <c r="W322" s="28"/>
      <c r="X322" s="28"/>
      <c r="Y322" s="25"/>
      <c r="Z322" s="25"/>
      <c r="AA322" s="20"/>
      <c r="AB322" s="20"/>
      <c r="AC322" s="20"/>
      <c r="AD322" s="24"/>
      <c r="AE322" s="24"/>
      <c r="AF322" s="24"/>
      <c r="AG322" s="24"/>
      <c r="AH322" s="24"/>
      <c r="AI322" s="24"/>
      <c r="AJ322" s="24"/>
      <c r="AK322" s="24"/>
      <c r="AL322" s="24"/>
    </row>
    <row r="323" spans="2:38">
      <c r="B323" s="77"/>
      <c r="C323" s="77"/>
      <c r="D323" s="77"/>
      <c r="V323" s="28"/>
      <c r="W323" s="28"/>
      <c r="X323" s="28"/>
      <c r="Y323" s="25"/>
      <c r="Z323" s="25"/>
      <c r="AA323" s="20"/>
      <c r="AB323" s="20"/>
      <c r="AC323" s="20"/>
      <c r="AD323" s="24"/>
      <c r="AE323" s="24"/>
      <c r="AF323" s="24"/>
      <c r="AG323" s="24"/>
      <c r="AH323" s="24"/>
      <c r="AI323" s="24"/>
      <c r="AJ323" s="24"/>
      <c r="AK323" s="24"/>
      <c r="AL323" s="24"/>
    </row>
    <row r="324" spans="2:38">
      <c r="B324" s="77"/>
      <c r="C324" s="77"/>
      <c r="D324" s="77"/>
      <c r="V324" s="28"/>
      <c r="W324" s="28"/>
      <c r="X324" s="28"/>
      <c r="Y324" s="25"/>
      <c r="Z324" s="25"/>
      <c r="AA324" s="20"/>
      <c r="AB324" s="20"/>
      <c r="AC324" s="20"/>
      <c r="AD324" s="24"/>
      <c r="AE324" s="24"/>
      <c r="AF324" s="24"/>
      <c r="AG324" s="24"/>
      <c r="AH324" s="24"/>
      <c r="AI324" s="24"/>
      <c r="AJ324" s="24"/>
      <c r="AK324" s="24"/>
      <c r="AL324" s="24"/>
    </row>
    <row r="325" spans="2:38">
      <c r="B325" s="77"/>
      <c r="C325" s="77"/>
      <c r="D325" s="77"/>
      <c r="V325" s="28"/>
      <c r="W325" s="28"/>
      <c r="X325" s="28"/>
      <c r="Y325" s="25"/>
      <c r="Z325" s="25"/>
      <c r="AA325" s="20"/>
      <c r="AB325" s="20"/>
      <c r="AC325" s="20"/>
      <c r="AD325" s="24"/>
      <c r="AE325" s="24"/>
      <c r="AF325" s="24"/>
      <c r="AG325" s="24"/>
      <c r="AH325" s="24"/>
      <c r="AI325" s="24"/>
      <c r="AJ325" s="24"/>
      <c r="AK325" s="24"/>
      <c r="AL325" s="24"/>
    </row>
    <row r="326" spans="2:38">
      <c r="B326" s="77"/>
      <c r="C326" s="77"/>
      <c r="D326" s="77"/>
      <c r="V326" s="28"/>
      <c r="W326" s="28"/>
      <c r="X326" s="28"/>
      <c r="Y326" s="25"/>
      <c r="Z326" s="25"/>
      <c r="AA326" s="20"/>
      <c r="AB326" s="20"/>
      <c r="AC326" s="20"/>
      <c r="AD326" s="24"/>
      <c r="AE326" s="24"/>
      <c r="AF326" s="24"/>
      <c r="AG326" s="24"/>
      <c r="AH326" s="24"/>
      <c r="AI326" s="24"/>
      <c r="AJ326" s="24"/>
      <c r="AK326" s="24"/>
      <c r="AL326" s="24"/>
    </row>
    <row r="327" spans="2:38">
      <c r="B327" s="77"/>
      <c r="C327" s="77"/>
      <c r="D327" s="77"/>
      <c r="V327" s="28"/>
      <c r="W327" s="28"/>
      <c r="X327" s="28"/>
      <c r="Y327" s="25"/>
      <c r="Z327" s="25"/>
      <c r="AA327" s="20"/>
      <c r="AB327" s="20"/>
      <c r="AC327" s="20"/>
      <c r="AD327" s="24"/>
      <c r="AE327" s="24"/>
      <c r="AF327" s="24"/>
      <c r="AG327" s="24"/>
      <c r="AH327" s="24"/>
      <c r="AI327" s="24"/>
      <c r="AJ327" s="24"/>
      <c r="AK327" s="24"/>
      <c r="AL327" s="24"/>
    </row>
    <row r="328" spans="2:38">
      <c r="B328" s="77"/>
      <c r="C328" s="77"/>
      <c r="D328" s="77"/>
      <c r="V328" s="28"/>
      <c r="W328" s="28"/>
      <c r="X328" s="28"/>
      <c r="Y328" s="25"/>
      <c r="Z328" s="25"/>
      <c r="AA328" s="20"/>
      <c r="AB328" s="20"/>
      <c r="AC328" s="20"/>
      <c r="AD328" s="24"/>
      <c r="AE328" s="24"/>
      <c r="AF328" s="24"/>
      <c r="AG328" s="24"/>
      <c r="AH328" s="24"/>
      <c r="AI328" s="24"/>
      <c r="AJ328" s="24"/>
      <c r="AK328" s="24"/>
      <c r="AL328" s="24"/>
    </row>
    <row r="329" spans="2:38">
      <c r="B329" s="77"/>
      <c r="C329" s="77"/>
      <c r="D329" s="77"/>
      <c r="V329" s="28"/>
      <c r="W329" s="28"/>
      <c r="X329" s="28"/>
      <c r="Y329" s="25"/>
      <c r="Z329" s="25"/>
      <c r="AA329" s="20"/>
      <c r="AB329" s="20"/>
      <c r="AC329" s="20"/>
      <c r="AD329" s="24"/>
      <c r="AE329" s="24"/>
      <c r="AF329" s="24"/>
      <c r="AG329" s="24"/>
      <c r="AH329" s="24"/>
      <c r="AI329" s="24"/>
      <c r="AJ329" s="24"/>
      <c r="AK329" s="24"/>
      <c r="AL329" s="24"/>
    </row>
    <row r="330" spans="2:38">
      <c r="B330" s="77"/>
      <c r="C330" s="77"/>
      <c r="D330" s="77"/>
      <c r="V330" s="28"/>
      <c r="W330" s="28"/>
      <c r="X330" s="28"/>
      <c r="Y330" s="25"/>
      <c r="Z330" s="25"/>
      <c r="AA330" s="20"/>
      <c r="AB330" s="20"/>
      <c r="AC330" s="20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2:38">
      <c r="B331" s="77"/>
      <c r="C331" s="77"/>
      <c r="D331" s="77"/>
      <c r="V331" s="28"/>
      <c r="W331" s="28"/>
      <c r="X331" s="28"/>
      <c r="Y331" s="25"/>
      <c r="Z331" s="25"/>
      <c r="AA331" s="20"/>
      <c r="AB331" s="20"/>
      <c r="AC331" s="20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2:38">
      <c r="B332" s="77"/>
      <c r="C332" s="77"/>
      <c r="D332" s="77"/>
      <c r="V332" s="28"/>
      <c r="W332" s="28"/>
      <c r="X332" s="28"/>
      <c r="Y332" s="25"/>
      <c r="Z332" s="25"/>
      <c r="AA332" s="20"/>
      <c r="AB332" s="20"/>
      <c r="AC332" s="20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2:38">
      <c r="B333" s="77"/>
      <c r="C333" s="77"/>
      <c r="D333" s="77"/>
      <c r="V333" s="28"/>
      <c r="W333" s="28"/>
      <c r="X333" s="28"/>
      <c r="Y333" s="25"/>
      <c r="Z333" s="25"/>
      <c r="AA333" s="20"/>
      <c r="AB333" s="20"/>
      <c r="AC333" s="20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2:38">
      <c r="B334" s="77"/>
      <c r="C334" s="77"/>
      <c r="D334" s="77"/>
      <c r="V334" s="28"/>
      <c r="W334" s="28"/>
      <c r="X334" s="28"/>
      <c r="Y334" s="25"/>
      <c r="Z334" s="25"/>
      <c r="AA334" s="20"/>
      <c r="AB334" s="20"/>
      <c r="AC334" s="20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2:38">
      <c r="B335" s="77"/>
      <c r="C335" s="77"/>
      <c r="D335" s="77"/>
      <c r="V335" s="28"/>
      <c r="W335" s="28"/>
      <c r="X335" s="28"/>
      <c r="Y335" s="25"/>
      <c r="Z335" s="25"/>
      <c r="AA335" s="20"/>
      <c r="AB335" s="20"/>
      <c r="AC335" s="20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2:38">
      <c r="B336" s="77"/>
      <c r="C336" s="77"/>
      <c r="D336" s="77"/>
      <c r="V336" s="28"/>
      <c r="W336" s="28"/>
      <c r="X336" s="28"/>
      <c r="Y336" s="25"/>
      <c r="Z336" s="25"/>
      <c r="AA336" s="20"/>
      <c r="AB336" s="20"/>
      <c r="AC336" s="20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2:38">
      <c r="B337" s="77"/>
      <c r="C337" s="77"/>
      <c r="D337" s="77"/>
      <c r="V337" s="28"/>
      <c r="W337" s="28"/>
      <c r="X337" s="28"/>
      <c r="Y337" s="25"/>
      <c r="Z337" s="25"/>
      <c r="AA337" s="20"/>
      <c r="AB337" s="20"/>
      <c r="AC337" s="20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2:38">
      <c r="B338" s="77"/>
      <c r="C338" s="77"/>
      <c r="D338" s="77"/>
      <c r="V338" s="28"/>
      <c r="W338" s="28"/>
      <c r="X338" s="28"/>
      <c r="Y338" s="25"/>
      <c r="Z338" s="25"/>
      <c r="AA338" s="20"/>
      <c r="AB338" s="20"/>
      <c r="AC338" s="20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2:38">
      <c r="B339" s="77"/>
      <c r="C339" s="77"/>
      <c r="D339" s="77"/>
      <c r="V339" s="28"/>
      <c r="W339" s="28"/>
      <c r="X339" s="28"/>
      <c r="Y339" s="25"/>
      <c r="Z339" s="25"/>
      <c r="AA339" s="20"/>
      <c r="AB339" s="20"/>
      <c r="AC339" s="20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2:38">
      <c r="B340" s="77"/>
      <c r="C340" s="77"/>
      <c r="D340" s="77"/>
      <c r="V340" s="28"/>
      <c r="W340" s="28"/>
      <c r="X340" s="28"/>
      <c r="Y340" s="25"/>
      <c r="Z340" s="25"/>
      <c r="AA340" s="20"/>
      <c r="AB340" s="20"/>
      <c r="AC340" s="20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2:38">
      <c r="B341" s="77"/>
      <c r="C341" s="77"/>
      <c r="D341" s="77"/>
      <c r="V341" s="28"/>
      <c r="W341" s="28"/>
      <c r="X341" s="28"/>
      <c r="Y341" s="25"/>
      <c r="Z341" s="25"/>
      <c r="AA341" s="20"/>
      <c r="AB341" s="20"/>
      <c r="AC341" s="20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2:38">
      <c r="B342" s="77"/>
      <c r="C342" s="77"/>
      <c r="D342" s="77"/>
      <c r="V342" s="28"/>
      <c r="W342" s="28"/>
      <c r="X342" s="28"/>
      <c r="Y342" s="25"/>
      <c r="Z342" s="25"/>
      <c r="AA342" s="20"/>
      <c r="AB342" s="20"/>
      <c r="AC342" s="20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2:38">
      <c r="B343" s="77"/>
      <c r="C343" s="77"/>
      <c r="D343" s="77"/>
      <c r="V343" s="28"/>
      <c r="W343" s="28"/>
      <c r="X343" s="28"/>
      <c r="Y343" s="25"/>
      <c r="Z343" s="25"/>
      <c r="AA343" s="20"/>
      <c r="AB343" s="20"/>
      <c r="AC343" s="20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2:38">
      <c r="B344" s="77"/>
      <c r="C344" s="77"/>
      <c r="D344" s="77"/>
      <c r="V344" s="28"/>
      <c r="W344" s="28"/>
      <c r="X344" s="28"/>
      <c r="Y344" s="25"/>
      <c r="Z344" s="25"/>
      <c r="AA344" s="20"/>
      <c r="AB344" s="20"/>
      <c r="AC344" s="20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2:38">
      <c r="B345" s="77"/>
      <c r="C345" s="77"/>
      <c r="D345" s="77"/>
      <c r="V345" s="28"/>
      <c r="W345" s="28"/>
      <c r="X345" s="28"/>
      <c r="Y345" s="25"/>
      <c r="Z345" s="25"/>
      <c r="AA345" s="20"/>
      <c r="AB345" s="20"/>
      <c r="AC345" s="20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2:38">
      <c r="B346" s="77"/>
      <c r="C346" s="77"/>
      <c r="D346" s="77"/>
      <c r="V346" s="28"/>
      <c r="W346" s="28"/>
      <c r="X346" s="28"/>
      <c r="Y346" s="25"/>
      <c r="Z346" s="25"/>
      <c r="AA346" s="20"/>
      <c r="AB346" s="20"/>
      <c r="AC346" s="20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2:38">
      <c r="B347" s="77"/>
      <c r="C347" s="77"/>
      <c r="D347" s="77"/>
      <c r="V347" s="28"/>
      <c r="W347" s="28"/>
      <c r="X347" s="28"/>
      <c r="Y347" s="25"/>
      <c r="Z347" s="25"/>
      <c r="AA347" s="20"/>
      <c r="AB347" s="20"/>
      <c r="AC347" s="20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2:38">
      <c r="B348" s="77"/>
      <c r="C348" s="77"/>
      <c r="D348" s="77"/>
      <c r="V348" s="28"/>
      <c r="W348" s="28"/>
      <c r="X348" s="28"/>
      <c r="Y348" s="25"/>
      <c r="Z348" s="25"/>
      <c r="AA348" s="20"/>
      <c r="AB348" s="20"/>
      <c r="AC348" s="20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2:38">
      <c r="B349" s="77"/>
      <c r="C349" s="77"/>
      <c r="D349" s="77"/>
      <c r="V349" s="28"/>
      <c r="W349" s="28"/>
      <c r="X349" s="28"/>
      <c r="Y349" s="25"/>
      <c r="Z349" s="25"/>
      <c r="AA349" s="20"/>
      <c r="AB349" s="20"/>
      <c r="AC349" s="20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2:38">
      <c r="B350" s="77"/>
      <c r="C350" s="77"/>
      <c r="D350" s="77"/>
      <c r="V350" s="28"/>
      <c r="W350" s="28"/>
      <c r="X350" s="28"/>
      <c r="Y350" s="25"/>
      <c r="Z350" s="25"/>
      <c r="AA350" s="20"/>
      <c r="AB350" s="20"/>
      <c r="AC350" s="20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2:38">
      <c r="B351" s="77"/>
      <c r="C351" s="77"/>
      <c r="D351" s="77"/>
      <c r="V351" s="28"/>
      <c r="W351" s="28"/>
      <c r="X351" s="28"/>
      <c r="Y351" s="25"/>
      <c r="Z351" s="25"/>
      <c r="AA351" s="20"/>
      <c r="AB351" s="20"/>
      <c r="AC351" s="20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2:38">
      <c r="B352" s="77"/>
      <c r="C352" s="77"/>
      <c r="D352" s="77"/>
      <c r="V352" s="28"/>
      <c r="W352" s="28"/>
      <c r="X352" s="28"/>
      <c r="Y352" s="25"/>
      <c r="Z352" s="25"/>
      <c r="AA352" s="20"/>
      <c r="AB352" s="20"/>
      <c r="AC352" s="20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2:38">
      <c r="B353" s="77"/>
      <c r="C353" s="77"/>
      <c r="D353" s="77"/>
      <c r="V353" s="28"/>
      <c r="W353" s="28"/>
      <c r="X353" s="28"/>
      <c r="Y353" s="25"/>
      <c r="Z353" s="25"/>
      <c r="AA353" s="20"/>
      <c r="AB353" s="20"/>
      <c r="AC353" s="20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2:38">
      <c r="B354" s="77"/>
      <c r="C354" s="77"/>
      <c r="D354" s="77"/>
      <c r="V354" s="28"/>
      <c r="W354" s="28"/>
      <c r="X354" s="28"/>
      <c r="Y354" s="25"/>
      <c r="Z354" s="25"/>
      <c r="AA354" s="20"/>
      <c r="AB354" s="20"/>
      <c r="AC354" s="20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2:38">
      <c r="B355" s="77"/>
      <c r="C355" s="77"/>
      <c r="D355" s="77"/>
      <c r="V355" s="28"/>
      <c r="W355" s="28"/>
      <c r="X355" s="28"/>
      <c r="Y355" s="25"/>
      <c r="Z355" s="25"/>
      <c r="AA355" s="20"/>
      <c r="AB355" s="20"/>
      <c r="AC355" s="20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2:38">
      <c r="B356" s="77"/>
      <c r="C356" s="77"/>
      <c r="D356" s="77"/>
      <c r="V356" s="28"/>
      <c r="W356" s="28"/>
      <c r="X356" s="28"/>
      <c r="Y356" s="25"/>
      <c r="Z356" s="25"/>
      <c r="AA356" s="20"/>
      <c r="AB356" s="20"/>
      <c r="AC356" s="20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2:38">
      <c r="B357" s="77"/>
      <c r="C357" s="77"/>
      <c r="D357" s="77"/>
      <c r="V357" s="28"/>
      <c r="W357" s="28"/>
      <c r="X357" s="28"/>
      <c r="Y357" s="25"/>
      <c r="Z357" s="25"/>
      <c r="AA357" s="20"/>
      <c r="AB357" s="20"/>
      <c r="AC357" s="20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2:38">
      <c r="B358" s="77"/>
      <c r="C358" s="77"/>
      <c r="D358" s="77"/>
      <c r="V358" s="28"/>
      <c r="W358" s="28"/>
      <c r="X358" s="28"/>
      <c r="Y358" s="25"/>
      <c r="Z358" s="25"/>
      <c r="AA358" s="20"/>
      <c r="AB358" s="20"/>
      <c r="AC358" s="20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2:38">
      <c r="B359" s="77"/>
      <c r="C359" s="77"/>
      <c r="D359" s="77"/>
      <c r="V359" s="28"/>
      <c r="W359" s="28"/>
      <c r="X359" s="28"/>
      <c r="Y359" s="25"/>
      <c r="Z359" s="25"/>
      <c r="AA359" s="20"/>
      <c r="AB359" s="20"/>
      <c r="AC359" s="20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2:38">
      <c r="B360" s="77"/>
      <c r="C360" s="77"/>
      <c r="D360" s="77"/>
      <c r="V360" s="28"/>
      <c r="W360" s="28"/>
      <c r="X360" s="28"/>
      <c r="Y360" s="25"/>
      <c r="Z360" s="25"/>
      <c r="AA360" s="20"/>
      <c r="AB360" s="20"/>
      <c r="AC360" s="20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2:38">
      <c r="B361" s="77"/>
      <c r="C361" s="77"/>
      <c r="D361" s="77"/>
      <c r="V361" s="28"/>
      <c r="W361" s="28"/>
      <c r="X361" s="28"/>
      <c r="Y361" s="25"/>
      <c r="Z361" s="25"/>
      <c r="AA361" s="20"/>
      <c r="AB361" s="20"/>
      <c r="AC361" s="20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2:38">
      <c r="B362" s="77"/>
      <c r="C362" s="77"/>
      <c r="D362" s="77"/>
      <c r="V362" s="28"/>
      <c r="W362" s="28"/>
      <c r="X362" s="28"/>
      <c r="Y362" s="25"/>
      <c r="Z362" s="25"/>
      <c r="AA362" s="20"/>
      <c r="AB362" s="20"/>
      <c r="AC362" s="20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2:38">
      <c r="B363" s="77"/>
      <c r="C363" s="77"/>
      <c r="D363" s="77"/>
      <c r="V363" s="28"/>
      <c r="W363" s="28"/>
      <c r="X363" s="28"/>
      <c r="Y363" s="25"/>
      <c r="Z363" s="25"/>
      <c r="AA363" s="20"/>
      <c r="AB363" s="20"/>
      <c r="AC363" s="20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2:38">
      <c r="B364" s="77"/>
      <c r="C364" s="77"/>
      <c r="D364" s="77"/>
      <c r="V364" s="28"/>
      <c r="W364" s="28"/>
      <c r="X364" s="28"/>
      <c r="Y364" s="25"/>
      <c r="Z364" s="25"/>
      <c r="AA364" s="20"/>
      <c r="AB364" s="20"/>
      <c r="AC364" s="20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2:38">
      <c r="B365" s="77"/>
      <c r="C365" s="77"/>
      <c r="D365" s="77"/>
      <c r="V365" s="28"/>
      <c r="W365" s="28"/>
      <c r="X365" s="28"/>
      <c r="Y365" s="25"/>
      <c r="Z365" s="25"/>
      <c r="AA365" s="20"/>
      <c r="AB365" s="20"/>
      <c r="AC365" s="20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2:38">
      <c r="B366" s="77"/>
      <c r="C366" s="77"/>
      <c r="D366" s="77"/>
      <c r="V366" s="28"/>
      <c r="W366" s="28"/>
      <c r="X366" s="28"/>
      <c r="Y366" s="25"/>
      <c r="Z366" s="25"/>
      <c r="AA366" s="20"/>
      <c r="AB366" s="20"/>
      <c r="AC366" s="20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2:38">
      <c r="B367" s="77"/>
      <c r="C367" s="77"/>
      <c r="D367" s="77"/>
      <c r="V367" s="28"/>
      <c r="W367" s="28"/>
      <c r="X367" s="28"/>
      <c r="Y367" s="25"/>
      <c r="Z367" s="25"/>
      <c r="AA367" s="20"/>
      <c r="AB367" s="20"/>
      <c r="AC367" s="20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2:38">
      <c r="B368" s="77"/>
      <c r="C368" s="77"/>
      <c r="D368" s="77"/>
      <c r="V368" s="28"/>
      <c r="W368" s="28"/>
      <c r="X368" s="28"/>
      <c r="Y368" s="25"/>
      <c r="Z368" s="25"/>
      <c r="AA368" s="20"/>
      <c r="AB368" s="20"/>
      <c r="AC368" s="20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2:38">
      <c r="B369" s="77"/>
      <c r="C369" s="77"/>
      <c r="D369" s="77"/>
      <c r="V369" s="28"/>
      <c r="W369" s="28"/>
      <c r="X369" s="28"/>
      <c r="Y369" s="25"/>
      <c r="Z369" s="25"/>
      <c r="AA369" s="20"/>
      <c r="AB369" s="20"/>
      <c r="AC369" s="20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2:38">
      <c r="B370" s="77"/>
      <c r="C370" s="77"/>
      <c r="D370" s="77"/>
      <c r="V370" s="28"/>
      <c r="W370" s="28"/>
      <c r="X370" s="28"/>
      <c r="Y370" s="25"/>
      <c r="Z370" s="25"/>
      <c r="AA370" s="20"/>
      <c r="AB370" s="20"/>
      <c r="AC370" s="20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2:38">
      <c r="B371" s="77"/>
      <c r="C371" s="77"/>
      <c r="D371" s="77"/>
      <c r="V371" s="28"/>
      <c r="W371" s="28"/>
      <c r="X371" s="28"/>
      <c r="Y371" s="25"/>
      <c r="Z371" s="25"/>
      <c r="AA371" s="20"/>
      <c r="AB371" s="20"/>
      <c r="AC371" s="20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2:38">
      <c r="B372" s="77"/>
      <c r="C372" s="77"/>
      <c r="D372" s="77"/>
      <c r="V372" s="28"/>
      <c r="W372" s="28"/>
      <c r="X372" s="28"/>
      <c r="Y372" s="25"/>
      <c r="Z372" s="25"/>
      <c r="AA372" s="20"/>
      <c r="AB372" s="20"/>
      <c r="AC372" s="20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2:38">
      <c r="B373" s="77"/>
      <c r="C373" s="77"/>
      <c r="D373" s="77"/>
      <c r="V373" s="28"/>
      <c r="W373" s="28"/>
      <c r="X373" s="28"/>
      <c r="Y373" s="25"/>
      <c r="Z373" s="25"/>
      <c r="AA373" s="20"/>
      <c r="AB373" s="20"/>
      <c r="AC373" s="20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2:38">
      <c r="B374" s="77"/>
      <c r="C374" s="77"/>
      <c r="D374" s="77"/>
      <c r="V374" s="28"/>
      <c r="W374" s="28"/>
      <c r="X374" s="28"/>
      <c r="Y374" s="25"/>
      <c r="Z374" s="25"/>
      <c r="AA374" s="20"/>
      <c r="AB374" s="20"/>
      <c r="AC374" s="20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2:38">
      <c r="B375" s="77"/>
      <c r="C375" s="77"/>
      <c r="D375" s="77"/>
      <c r="V375" s="28"/>
      <c r="W375" s="28"/>
      <c r="X375" s="28"/>
      <c r="Y375" s="25"/>
      <c r="Z375" s="25"/>
      <c r="AA375" s="20"/>
      <c r="AB375" s="20"/>
      <c r="AC375" s="20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2:38">
      <c r="B376" s="77"/>
      <c r="C376" s="77"/>
      <c r="D376" s="77"/>
      <c r="V376" s="28"/>
      <c r="W376" s="28"/>
      <c r="X376" s="28"/>
      <c r="Y376" s="25"/>
      <c r="Z376" s="25"/>
      <c r="AA376" s="20"/>
      <c r="AB376" s="20"/>
      <c r="AC376" s="20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2:38">
      <c r="B377" s="77"/>
      <c r="C377" s="77"/>
      <c r="D377" s="77"/>
      <c r="V377" s="28"/>
      <c r="W377" s="28"/>
      <c r="X377" s="28"/>
      <c r="Y377" s="25"/>
      <c r="Z377" s="25"/>
      <c r="AA377" s="20"/>
      <c r="AB377" s="20"/>
      <c r="AC377" s="20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2:38">
      <c r="B378" s="77"/>
      <c r="C378" s="77"/>
      <c r="D378" s="77"/>
      <c r="V378" s="28"/>
      <c r="W378" s="28"/>
      <c r="X378" s="28"/>
      <c r="Y378" s="25"/>
      <c r="Z378" s="25"/>
      <c r="AA378" s="20"/>
      <c r="AB378" s="20"/>
      <c r="AC378" s="20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2:38">
      <c r="B379" s="77"/>
      <c r="C379" s="77"/>
      <c r="D379" s="77"/>
      <c r="V379" s="28"/>
      <c r="W379" s="28"/>
      <c r="X379" s="28"/>
      <c r="Y379" s="25"/>
      <c r="Z379" s="25"/>
      <c r="AA379" s="20"/>
      <c r="AB379" s="20"/>
      <c r="AC379" s="20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2:38">
      <c r="B380" s="77"/>
      <c r="C380" s="77"/>
      <c r="D380" s="77"/>
      <c r="V380" s="28"/>
      <c r="W380" s="28"/>
      <c r="X380" s="28"/>
      <c r="Y380" s="25"/>
      <c r="Z380" s="25"/>
      <c r="AA380" s="20"/>
      <c r="AB380" s="20"/>
      <c r="AC380" s="20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2:38">
      <c r="B381" s="77"/>
      <c r="C381" s="77"/>
      <c r="D381" s="77"/>
      <c r="V381" s="28"/>
      <c r="W381" s="28"/>
      <c r="X381" s="28"/>
      <c r="Y381" s="25"/>
      <c r="Z381" s="25"/>
      <c r="AA381" s="20"/>
      <c r="AB381" s="20"/>
      <c r="AC381" s="20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2:38">
      <c r="B382" s="77"/>
      <c r="C382" s="77"/>
      <c r="D382" s="77"/>
      <c r="V382" s="28"/>
      <c r="W382" s="28"/>
      <c r="X382" s="28"/>
      <c r="Y382" s="25"/>
      <c r="Z382" s="25"/>
      <c r="AA382" s="20"/>
      <c r="AB382" s="20"/>
      <c r="AC382" s="20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2:38">
      <c r="B383" s="77"/>
      <c r="C383" s="77"/>
      <c r="D383" s="77"/>
      <c r="V383" s="28"/>
      <c r="W383" s="28"/>
      <c r="X383" s="28"/>
      <c r="Y383" s="25"/>
      <c r="Z383" s="25"/>
      <c r="AA383" s="20"/>
      <c r="AB383" s="20"/>
      <c r="AC383" s="20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2:38">
      <c r="B384" s="77"/>
      <c r="C384" s="77"/>
      <c r="D384" s="77"/>
      <c r="V384" s="28"/>
      <c r="W384" s="28"/>
      <c r="X384" s="28"/>
      <c r="Y384" s="25"/>
      <c r="Z384" s="25"/>
      <c r="AA384" s="20"/>
      <c r="AB384" s="20"/>
      <c r="AC384" s="20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2:38">
      <c r="B385" s="77"/>
      <c r="C385" s="77"/>
      <c r="D385" s="77"/>
      <c r="V385" s="28"/>
      <c r="W385" s="28"/>
      <c r="X385" s="28"/>
      <c r="Y385" s="25"/>
      <c r="Z385" s="25"/>
      <c r="AA385" s="20"/>
      <c r="AB385" s="20"/>
      <c r="AC385" s="20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2:38">
      <c r="B386" s="77"/>
      <c r="C386" s="77"/>
      <c r="D386" s="77"/>
      <c r="V386" s="28"/>
      <c r="W386" s="28"/>
      <c r="X386" s="28"/>
      <c r="Y386" s="25"/>
      <c r="Z386" s="25"/>
      <c r="AA386" s="20"/>
      <c r="AB386" s="20"/>
      <c r="AC386" s="20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2:38">
      <c r="B387" s="77"/>
      <c r="C387" s="77"/>
      <c r="D387" s="77"/>
      <c r="V387" s="28"/>
      <c r="W387" s="28"/>
      <c r="X387" s="28"/>
      <c r="Y387" s="25"/>
      <c r="Z387" s="25"/>
      <c r="AA387" s="20"/>
      <c r="AB387" s="20"/>
      <c r="AC387" s="20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2:38">
      <c r="B388" s="77"/>
      <c r="C388" s="77"/>
      <c r="D388" s="77"/>
      <c r="V388" s="28"/>
      <c r="W388" s="28"/>
      <c r="X388" s="28"/>
      <c r="Y388" s="25"/>
      <c r="Z388" s="25"/>
      <c r="AA388" s="20"/>
      <c r="AB388" s="20"/>
      <c r="AC388" s="20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2:38">
      <c r="B389" s="77"/>
      <c r="C389" s="77"/>
      <c r="D389" s="77"/>
      <c r="V389" s="28"/>
      <c r="W389" s="28"/>
      <c r="X389" s="28"/>
      <c r="Y389" s="25"/>
      <c r="Z389" s="25"/>
      <c r="AA389" s="20"/>
      <c r="AB389" s="20"/>
      <c r="AC389" s="20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2:38">
      <c r="B390" s="77"/>
      <c r="C390" s="77"/>
      <c r="D390" s="77"/>
      <c r="V390" s="28"/>
      <c r="W390" s="28"/>
      <c r="X390" s="28"/>
      <c r="Y390" s="25"/>
      <c r="Z390" s="25"/>
      <c r="AA390" s="20"/>
      <c r="AB390" s="20"/>
      <c r="AC390" s="20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2:38">
      <c r="B391" s="77"/>
      <c r="C391" s="77"/>
      <c r="D391" s="77"/>
      <c r="V391" s="28"/>
      <c r="W391" s="28"/>
      <c r="X391" s="28"/>
      <c r="Y391" s="25"/>
      <c r="Z391" s="25"/>
      <c r="AA391" s="20"/>
      <c r="AB391" s="20"/>
      <c r="AC391" s="20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2:38">
      <c r="B392" s="77"/>
      <c r="C392" s="77"/>
      <c r="D392" s="77"/>
      <c r="V392" s="28"/>
      <c r="W392" s="28"/>
      <c r="X392" s="28"/>
      <c r="Y392" s="25"/>
      <c r="Z392" s="25"/>
      <c r="AA392" s="20"/>
      <c r="AB392" s="20"/>
      <c r="AC392" s="20"/>
      <c r="AD392" s="24"/>
      <c r="AE392" s="24"/>
      <c r="AF392" s="24"/>
      <c r="AG392" s="24"/>
      <c r="AH392" s="24"/>
      <c r="AI392" s="24"/>
      <c r="AJ392" s="24"/>
      <c r="AK392" s="24"/>
      <c r="AL392" s="24"/>
    </row>
    <row r="393" spans="2:38">
      <c r="B393" s="77"/>
      <c r="C393" s="77"/>
      <c r="D393" s="77"/>
      <c r="V393" s="28"/>
      <c r="W393" s="28"/>
      <c r="X393" s="28"/>
      <c r="Y393" s="25"/>
      <c r="Z393" s="25"/>
      <c r="AA393" s="20"/>
      <c r="AB393" s="20"/>
      <c r="AC393" s="20"/>
      <c r="AD393" s="24"/>
      <c r="AE393" s="24"/>
      <c r="AF393" s="24"/>
      <c r="AG393" s="24"/>
      <c r="AH393" s="24"/>
      <c r="AI393" s="24"/>
      <c r="AJ393" s="24"/>
      <c r="AK393" s="24"/>
      <c r="AL393" s="24"/>
    </row>
    <row r="394" spans="2:38">
      <c r="B394" s="77"/>
      <c r="C394" s="77"/>
      <c r="D394" s="77"/>
      <c r="V394" s="28"/>
      <c r="W394" s="28"/>
      <c r="X394" s="28"/>
      <c r="Y394" s="25"/>
      <c r="Z394" s="25"/>
      <c r="AA394" s="20"/>
      <c r="AB394" s="20"/>
      <c r="AC394" s="20"/>
      <c r="AD394" s="24"/>
      <c r="AE394" s="24"/>
      <c r="AF394" s="24"/>
      <c r="AG394" s="24"/>
      <c r="AH394" s="24"/>
      <c r="AI394" s="24"/>
      <c r="AJ394" s="24"/>
      <c r="AK394" s="24"/>
      <c r="AL394" s="24"/>
    </row>
    <row r="395" spans="2:38">
      <c r="B395" s="77"/>
      <c r="C395" s="77"/>
      <c r="D395" s="77"/>
      <c r="V395" s="28"/>
      <c r="W395" s="28"/>
      <c r="X395" s="28"/>
      <c r="Y395" s="25"/>
      <c r="Z395" s="25"/>
      <c r="AA395" s="20"/>
      <c r="AB395" s="20"/>
      <c r="AC395" s="20"/>
      <c r="AD395" s="24"/>
      <c r="AE395" s="24"/>
      <c r="AF395" s="24"/>
      <c r="AG395" s="24"/>
      <c r="AH395" s="24"/>
      <c r="AI395" s="24"/>
      <c r="AJ395" s="24"/>
      <c r="AK395" s="24"/>
      <c r="AL395" s="24"/>
    </row>
    <row r="396" spans="2:38">
      <c r="B396" s="77"/>
      <c r="C396" s="77"/>
      <c r="D396" s="77"/>
      <c r="V396" s="28"/>
      <c r="W396" s="28"/>
      <c r="X396" s="28"/>
      <c r="Y396" s="25"/>
      <c r="Z396" s="25"/>
      <c r="AA396" s="20"/>
      <c r="AB396" s="20"/>
      <c r="AC396" s="20"/>
      <c r="AD396" s="24"/>
      <c r="AE396" s="24"/>
      <c r="AF396" s="24"/>
      <c r="AG396" s="24"/>
      <c r="AH396" s="24"/>
      <c r="AI396" s="24"/>
      <c r="AJ396" s="24"/>
      <c r="AK396" s="24"/>
      <c r="AL396" s="24"/>
    </row>
    <row r="397" spans="2:38">
      <c r="B397" s="77"/>
      <c r="C397" s="77"/>
      <c r="D397" s="77"/>
      <c r="V397" s="28"/>
      <c r="W397" s="28"/>
      <c r="X397" s="28"/>
      <c r="Y397" s="25"/>
      <c r="Z397" s="25"/>
      <c r="AA397" s="20"/>
      <c r="AB397" s="20"/>
      <c r="AC397" s="20"/>
      <c r="AD397" s="24"/>
      <c r="AE397" s="24"/>
      <c r="AF397" s="24"/>
      <c r="AG397" s="24"/>
      <c r="AH397" s="24"/>
      <c r="AI397" s="24"/>
      <c r="AJ397" s="24"/>
      <c r="AK397" s="24"/>
      <c r="AL397" s="24"/>
    </row>
    <row r="398" spans="2:38">
      <c r="B398" s="77"/>
      <c r="C398" s="77"/>
      <c r="D398" s="77"/>
      <c r="V398" s="28"/>
      <c r="W398" s="28"/>
      <c r="X398" s="28"/>
      <c r="Y398" s="25"/>
      <c r="Z398" s="25"/>
      <c r="AA398" s="20"/>
      <c r="AB398" s="20"/>
      <c r="AC398" s="20"/>
      <c r="AD398" s="24"/>
      <c r="AE398" s="24"/>
      <c r="AF398" s="24"/>
      <c r="AG398" s="24"/>
      <c r="AH398" s="24"/>
      <c r="AI398" s="24"/>
      <c r="AJ398" s="24"/>
      <c r="AK398" s="24"/>
      <c r="AL398" s="24"/>
    </row>
    <row r="399" spans="2:38">
      <c r="B399" s="77"/>
      <c r="C399" s="77"/>
      <c r="D399" s="77"/>
      <c r="V399" s="28"/>
      <c r="W399" s="28"/>
      <c r="X399" s="28"/>
      <c r="Y399" s="25"/>
      <c r="Z399" s="25"/>
      <c r="AA399" s="20"/>
      <c r="AB399" s="20"/>
      <c r="AC399" s="20"/>
      <c r="AD399" s="24"/>
      <c r="AE399" s="24"/>
      <c r="AF399" s="24"/>
      <c r="AG399" s="24"/>
      <c r="AH399" s="24"/>
      <c r="AI399" s="24"/>
      <c r="AJ399" s="24"/>
      <c r="AK399" s="24"/>
      <c r="AL399" s="24"/>
    </row>
    <row r="400" spans="2:38">
      <c r="B400" s="77"/>
      <c r="C400" s="77"/>
      <c r="D400" s="77"/>
      <c r="V400" s="28"/>
      <c r="W400" s="28"/>
      <c r="X400" s="28"/>
      <c r="Y400" s="25"/>
      <c r="Z400" s="25"/>
      <c r="AA400" s="20"/>
      <c r="AB400" s="20"/>
      <c r="AC400" s="20"/>
      <c r="AD400" s="24"/>
      <c r="AE400" s="24"/>
      <c r="AF400" s="24"/>
      <c r="AG400" s="24"/>
      <c r="AH400" s="24"/>
      <c r="AI400" s="24"/>
      <c r="AJ400" s="24"/>
      <c r="AK400" s="24"/>
      <c r="AL400" s="24"/>
    </row>
    <row r="401" spans="2:38">
      <c r="B401" s="77"/>
      <c r="C401" s="77"/>
      <c r="D401" s="77"/>
      <c r="V401" s="28"/>
      <c r="W401" s="28"/>
      <c r="X401" s="28"/>
      <c r="Y401" s="25"/>
      <c r="Z401" s="25"/>
      <c r="AA401" s="20"/>
      <c r="AB401" s="20"/>
      <c r="AC401" s="20"/>
      <c r="AD401" s="24"/>
      <c r="AE401" s="24"/>
      <c r="AF401" s="24"/>
      <c r="AG401" s="24"/>
      <c r="AH401" s="24"/>
      <c r="AI401" s="24"/>
      <c r="AJ401" s="24"/>
      <c r="AK401" s="24"/>
      <c r="AL401" s="24"/>
    </row>
    <row r="402" spans="2:38">
      <c r="B402" s="77"/>
      <c r="C402" s="77"/>
      <c r="D402" s="77"/>
      <c r="V402" s="28"/>
      <c r="W402" s="28"/>
      <c r="X402" s="28"/>
      <c r="Y402" s="25"/>
      <c r="Z402" s="25"/>
      <c r="AA402" s="20"/>
      <c r="AB402" s="20"/>
      <c r="AC402" s="20"/>
      <c r="AD402" s="24"/>
      <c r="AE402" s="24"/>
      <c r="AF402" s="24"/>
      <c r="AG402" s="24"/>
      <c r="AH402" s="24"/>
      <c r="AI402" s="24"/>
      <c r="AJ402" s="24"/>
      <c r="AK402" s="24"/>
      <c r="AL402" s="24"/>
    </row>
    <row r="403" spans="2:38">
      <c r="B403" s="77"/>
      <c r="C403" s="77"/>
      <c r="D403" s="77"/>
      <c r="V403" s="28"/>
      <c r="W403" s="28"/>
      <c r="X403" s="28"/>
      <c r="Y403" s="25"/>
      <c r="Z403" s="25"/>
      <c r="AA403" s="20"/>
      <c r="AB403" s="20"/>
      <c r="AC403" s="20"/>
      <c r="AD403" s="24"/>
      <c r="AE403" s="24"/>
      <c r="AF403" s="24"/>
      <c r="AG403" s="24"/>
      <c r="AH403" s="24"/>
      <c r="AI403" s="24"/>
      <c r="AJ403" s="24"/>
      <c r="AK403" s="24"/>
      <c r="AL403" s="24"/>
    </row>
    <row r="404" spans="2:38">
      <c r="B404" s="77"/>
      <c r="C404" s="77"/>
      <c r="D404" s="77"/>
      <c r="V404" s="28"/>
      <c r="W404" s="28"/>
      <c r="X404" s="28"/>
      <c r="Y404" s="25"/>
      <c r="Z404" s="25"/>
      <c r="AA404" s="20"/>
      <c r="AB404" s="20"/>
      <c r="AC404" s="20"/>
      <c r="AD404" s="24"/>
      <c r="AE404" s="24"/>
      <c r="AF404" s="24"/>
      <c r="AG404" s="24"/>
      <c r="AH404" s="24"/>
      <c r="AI404" s="24"/>
      <c r="AJ404" s="24"/>
      <c r="AK404" s="24"/>
      <c r="AL404" s="24"/>
    </row>
    <row r="405" spans="2:38">
      <c r="B405" s="77"/>
      <c r="C405" s="77"/>
      <c r="D405" s="77"/>
      <c r="V405" s="28"/>
      <c r="W405" s="28"/>
      <c r="X405" s="28"/>
      <c r="Y405" s="25"/>
      <c r="Z405" s="25"/>
      <c r="AA405" s="20"/>
      <c r="AB405" s="20"/>
      <c r="AC405" s="20"/>
      <c r="AD405" s="24"/>
      <c r="AE405" s="24"/>
      <c r="AF405" s="24"/>
      <c r="AG405" s="24"/>
      <c r="AH405" s="24"/>
      <c r="AI405" s="24"/>
      <c r="AJ405" s="24"/>
      <c r="AK405" s="24"/>
      <c r="AL405" s="24"/>
    </row>
    <row r="406" spans="2:38">
      <c r="B406" s="77"/>
      <c r="C406" s="77"/>
      <c r="D406" s="77"/>
      <c r="V406" s="28"/>
      <c r="W406" s="28"/>
      <c r="X406" s="28"/>
      <c r="Y406" s="25"/>
      <c r="Z406" s="25"/>
      <c r="AA406" s="20"/>
      <c r="AB406" s="20"/>
      <c r="AC406" s="20"/>
      <c r="AD406" s="24"/>
      <c r="AE406" s="24"/>
      <c r="AF406" s="24"/>
      <c r="AG406" s="24"/>
      <c r="AH406" s="24"/>
      <c r="AI406" s="24"/>
      <c r="AJ406" s="24"/>
      <c r="AK406" s="24"/>
      <c r="AL406" s="24"/>
    </row>
    <row r="407" spans="2:38">
      <c r="B407" s="77"/>
      <c r="C407" s="77"/>
      <c r="D407" s="77"/>
      <c r="V407" s="28"/>
      <c r="W407" s="28"/>
      <c r="X407" s="28"/>
      <c r="Y407" s="25"/>
      <c r="Z407" s="25"/>
      <c r="AA407" s="20"/>
      <c r="AB407" s="20"/>
      <c r="AC407" s="20"/>
      <c r="AD407" s="24"/>
      <c r="AE407" s="24"/>
      <c r="AF407" s="24"/>
      <c r="AG407" s="24"/>
      <c r="AH407" s="24"/>
      <c r="AI407" s="24"/>
      <c r="AJ407" s="24"/>
      <c r="AK407" s="24"/>
      <c r="AL407" s="24"/>
    </row>
    <row r="408" spans="2:38">
      <c r="B408" s="77"/>
      <c r="C408" s="77"/>
      <c r="D408" s="77"/>
      <c r="V408" s="28"/>
      <c r="W408" s="28"/>
      <c r="X408" s="28"/>
      <c r="Y408" s="25"/>
      <c r="Z408" s="25"/>
      <c r="AA408" s="20"/>
      <c r="AB408" s="20"/>
      <c r="AC408" s="20"/>
      <c r="AD408" s="24"/>
      <c r="AE408" s="24"/>
      <c r="AF408" s="24"/>
      <c r="AG408" s="24"/>
      <c r="AH408" s="24"/>
      <c r="AI408" s="24"/>
      <c r="AJ408" s="24"/>
      <c r="AK408" s="24"/>
      <c r="AL408" s="24"/>
    </row>
    <row r="409" spans="2:38">
      <c r="B409" s="77"/>
      <c r="C409" s="77"/>
      <c r="D409" s="77"/>
      <c r="V409" s="28"/>
      <c r="W409" s="28"/>
      <c r="X409" s="28"/>
      <c r="Y409" s="25"/>
      <c r="Z409" s="25"/>
      <c r="AA409" s="20"/>
      <c r="AB409" s="20"/>
      <c r="AC409" s="20"/>
      <c r="AD409" s="24"/>
      <c r="AE409" s="24"/>
      <c r="AF409" s="24"/>
      <c r="AG409" s="24"/>
      <c r="AH409" s="24"/>
      <c r="AI409" s="24"/>
      <c r="AJ409" s="24"/>
      <c r="AK409" s="24"/>
      <c r="AL409" s="24"/>
    </row>
    <row r="410" spans="2:38">
      <c r="B410" s="77"/>
      <c r="C410" s="77"/>
      <c r="D410" s="77"/>
      <c r="V410" s="28"/>
      <c r="W410" s="28"/>
      <c r="X410" s="28"/>
      <c r="Y410" s="25"/>
      <c r="Z410" s="25"/>
      <c r="AA410" s="20"/>
      <c r="AB410" s="20"/>
      <c r="AC410" s="20"/>
      <c r="AD410" s="24"/>
      <c r="AE410" s="24"/>
      <c r="AF410" s="24"/>
      <c r="AG410" s="24"/>
      <c r="AH410" s="24"/>
      <c r="AI410" s="24"/>
      <c r="AJ410" s="24"/>
      <c r="AK410" s="24"/>
      <c r="AL410" s="24"/>
    </row>
    <row r="411" spans="2:38">
      <c r="B411" s="77"/>
      <c r="C411" s="77"/>
      <c r="D411" s="77"/>
      <c r="V411" s="28"/>
      <c r="W411" s="28"/>
      <c r="X411" s="28"/>
      <c r="Y411" s="25"/>
      <c r="Z411" s="25"/>
      <c r="AA411" s="20"/>
      <c r="AB411" s="20"/>
      <c r="AC411" s="20"/>
      <c r="AD411" s="24"/>
      <c r="AE411" s="24"/>
      <c r="AF411" s="24"/>
      <c r="AG411" s="24"/>
      <c r="AH411" s="24"/>
      <c r="AI411" s="24"/>
      <c r="AJ411" s="24"/>
      <c r="AK411" s="24"/>
      <c r="AL411" s="24"/>
    </row>
    <row r="412" spans="2:38">
      <c r="B412" s="77"/>
      <c r="C412" s="77"/>
      <c r="D412" s="77"/>
      <c r="V412" s="28"/>
      <c r="W412" s="28"/>
      <c r="X412" s="28"/>
      <c r="Y412" s="25"/>
      <c r="Z412" s="25"/>
      <c r="AA412" s="20"/>
      <c r="AB412" s="20"/>
      <c r="AC412" s="20"/>
      <c r="AD412" s="24"/>
      <c r="AE412" s="24"/>
      <c r="AF412" s="24"/>
      <c r="AG412" s="24"/>
      <c r="AH412" s="24"/>
      <c r="AI412" s="24"/>
      <c r="AJ412" s="24"/>
      <c r="AK412" s="24"/>
      <c r="AL412" s="24"/>
    </row>
    <row r="413" spans="2:38">
      <c r="V413" s="28"/>
      <c r="W413" s="28"/>
      <c r="X413" s="28"/>
      <c r="Y413" s="25"/>
      <c r="Z413" s="25"/>
      <c r="AA413" s="20"/>
      <c r="AB413" s="20"/>
      <c r="AC413" s="20"/>
      <c r="AD413" s="24"/>
      <c r="AE413" s="24"/>
      <c r="AF413" s="24"/>
      <c r="AG413" s="24"/>
      <c r="AH413" s="24"/>
      <c r="AI413" s="24"/>
      <c r="AJ413" s="24"/>
      <c r="AK413" s="24"/>
      <c r="AL413" s="24"/>
    </row>
    <row r="414" spans="2:38">
      <c r="V414" s="28"/>
      <c r="W414" s="28"/>
      <c r="X414" s="28"/>
      <c r="Y414" s="25"/>
      <c r="Z414" s="25"/>
      <c r="AA414" s="20"/>
      <c r="AB414" s="20"/>
      <c r="AC414" s="20"/>
      <c r="AD414" s="24"/>
      <c r="AE414" s="24"/>
      <c r="AF414" s="24"/>
      <c r="AG414" s="24"/>
      <c r="AH414" s="24"/>
      <c r="AI414" s="24"/>
      <c r="AJ414" s="24"/>
      <c r="AK414" s="24"/>
      <c r="AL414" s="24"/>
    </row>
    <row r="415" spans="2:38">
      <c r="V415" s="28"/>
      <c r="W415" s="28"/>
      <c r="X415" s="28"/>
      <c r="Y415" s="25"/>
      <c r="Z415" s="25"/>
      <c r="AA415" s="20"/>
      <c r="AB415" s="20"/>
      <c r="AC415" s="20"/>
      <c r="AD415" s="24"/>
      <c r="AE415" s="24"/>
      <c r="AF415" s="24"/>
      <c r="AG415" s="24"/>
      <c r="AH415" s="24"/>
      <c r="AI415" s="24"/>
      <c r="AJ415" s="24"/>
      <c r="AK415" s="24"/>
      <c r="AL415" s="24"/>
    </row>
    <row r="416" spans="2:38">
      <c r="V416" s="28"/>
      <c r="W416" s="28"/>
      <c r="X416" s="28"/>
      <c r="Y416" s="25"/>
      <c r="Z416" s="25"/>
      <c r="AA416" s="20"/>
      <c r="AB416" s="20"/>
      <c r="AC416" s="20"/>
      <c r="AD416" s="24"/>
      <c r="AE416" s="24"/>
      <c r="AF416" s="24"/>
      <c r="AG416" s="24"/>
      <c r="AH416" s="24"/>
      <c r="AI416" s="24"/>
      <c r="AJ416" s="24"/>
      <c r="AK416" s="24"/>
      <c r="AL416" s="24"/>
    </row>
    <row r="417" spans="22:38">
      <c r="V417" s="28"/>
      <c r="W417" s="28"/>
      <c r="X417" s="28"/>
      <c r="Y417" s="25"/>
      <c r="Z417" s="25"/>
      <c r="AA417" s="20"/>
      <c r="AB417" s="20"/>
      <c r="AC417" s="20"/>
      <c r="AD417" s="24"/>
      <c r="AE417" s="24"/>
      <c r="AF417" s="24"/>
      <c r="AG417" s="24"/>
      <c r="AH417" s="24"/>
      <c r="AI417" s="24"/>
      <c r="AJ417" s="24"/>
      <c r="AK417" s="24"/>
      <c r="AL417" s="24"/>
    </row>
    <row r="418" spans="22:38">
      <c r="V418" s="28"/>
      <c r="W418" s="28"/>
      <c r="X418" s="28"/>
      <c r="Y418" s="25"/>
      <c r="Z418" s="25"/>
      <c r="AA418" s="20"/>
      <c r="AB418" s="20"/>
      <c r="AC418" s="20"/>
      <c r="AD418" s="24"/>
      <c r="AE418" s="24"/>
      <c r="AF418" s="24"/>
      <c r="AG418" s="24"/>
      <c r="AH418" s="24"/>
      <c r="AI418" s="24"/>
      <c r="AJ418" s="24"/>
      <c r="AK418" s="24"/>
      <c r="AL418" s="24"/>
    </row>
    <row r="419" spans="22:38">
      <c r="V419" s="28"/>
      <c r="W419" s="28"/>
      <c r="X419" s="28"/>
      <c r="Y419" s="25"/>
      <c r="Z419" s="25"/>
      <c r="AA419" s="20"/>
      <c r="AB419" s="20"/>
      <c r="AC419" s="20"/>
      <c r="AD419" s="24"/>
      <c r="AE419" s="24"/>
      <c r="AF419" s="24"/>
      <c r="AG419" s="24"/>
      <c r="AH419" s="24"/>
      <c r="AI419" s="24"/>
      <c r="AJ419" s="24"/>
      <c r="AK419" s="24"/>
      <c r="AL419" s="24"/>
    </row>
    <row r="420" spans="22:38">
      <c r="V420" s="28"/>
      <c r="W420" s="28"/>
      <c r="X420" s="28"/>
      <c r="Y420" s="25"/>
      <c r="Z420" s="25"/>
      <c r="AA420" s="20"/>
      <c r="AB420" s="20"/>
      <c r="AC420" s="20"/>
      <c r="AD420" s="24"/>
      <c r="AE420" s="24"/>
      <c r="AF420" s="24"/>
      <c r="AG420" s="24"/>
      <c r="AH420" s="24"/>
      <c r="AI420" s="24"/>
      <c r="AJ420" s="24"/>
      <c r="AK420" s="24"/>
      <c r="AL420" s="24"/>
    </row>
    <row r="421" spans="22:38">
      <c r="V421" s="28"/>
      <c r="W421" s="28"/>
      <c r="X421" s="28"/>
      <c r="Y421" s="25"/>
      <c r="Z421" s="25"/>
      <c r="AA421" s="20"/>
      <c r="AB421" s="20"/>
      <c r="AC421" s="20"/>
      <c r="AD421" s="24"/>
      <c r="AE421" s="24"/>
      <c r="AF421" s="24"/>
      <c r="AG421" s="24"/>
      <c r="AH421" s="24"/>
      <c r="AI421" s="24"/>
      <c r="AJ421" s="24"/>
      <c r="AK421" s="24"/>
      <c r="AL421" s="24"/>
    </row>
    <row r="422" spans="22:38">
      <c r="V422" s="28"/>
      <c r="W422" s="28"/>
      <c r="X422" s="28"/>
      <c r="Y422" s="25"/>
      <c r="Z422" s="25"/>
      <c r="AA422" s="20"/>
      <c r="AB422" s="20"/>
      <c r="AC422" s="20"/>
      <c r="AD422" s="24"/>
      <c r="AE422" s="24"/>
      <c r="AF422" s="24"/>
      <c r="AG422" s="24"/>
      <c r="AH422" s="24"/>
      <c r="AI422" s="24"/>
      <c r="AJ422" s="24"/>
      <c r="AK422" s="24"/>
      <c r="AL422" s="24"/>
    </row>
    <row r="423" spans="22:38">
      <c r="V423" s="28"/>
      <c r="W423" s="28"/>
      <c r="X423" s="28"/>
      <c r="Y423" s="25"/>
      <c r="Z423" s="25"/>
      <c r="AA423" s="20"/>
      <c r="AB423" s="20"/>
      <c r="AC423" s="20"/>
      <c r="AD423" s="24"/>
      <c r="AE423" s="24"/>
      <c r="AF423" s="24"/>
      <c r="AG423" s="24"/>
      <c r="AH423" s="24"/>
      <c r="AI423" s="24"/>
      <c r="AJ423" s="24"/>
      <c r="AK423" s="24"/>
      <c r="AL423" s="24"/>
    </row>
    <row r="424" spans="22:38">
      <c r="V424" s="28"/>
      <c r="W424" s="28"/>
      <c r="X424" s="28"/>
      <c r="Y424" s="25"/>
      <c r="Z424" s="25"/>
      <c r="AA424" s="20"/>
      <c r="AB424" s="20"/>
      <c r="AC424" s="20"/>
      <c r="AD424" s="24"/>
      <c r="AE424" s="24"/>
      <c r="AF424" s="24"/>
      <c r="AG424" s="24"/>
      <c r="AH424" s="24"/>
      <c r="AI424" s="24"/>
      <c r="AJ424" s="24"/>
      <c r="AK424" s="24"/>
      <c r="AL424" s="24"/>
    </row>
    <row r="425" spans="22:38">
      <c r="V425" s="28"/>
      <c r="W425" s="28"/>
      <c r="X425" s="28"/>
      <c r="Y425" s="25"/>
      <c r="Z425" s="25"/>
      <c r="AA425" s="20"/>
      <c r="AB425" s="20"/>
      <c r="AC425" s="20"/>
      <c r="AD425" s="24"/>
      <c r="AE425" s="24"/>
      <c r="AF425" s="24"/>
      <c r="AG425" s="24"/>
      <c r="AH425" s="24"/>
      <c r="AI425" s="24"/>
      <c r="AJ425" s="24"/>
      <c r="AK425" s="24"/>
      <c r="AL425" s="24"/>
    </row>
    <row r="426" spans="22:38">
      <c r="Y426" s="25"/>
      <c r="Z426" s="25"/>
      <c r="AA426" s="20"/>
      <c r="AB426" s="20"/>
      <c r="AC426" s="20"/>
      <c r="AD426" s="24"/>
      <c r="AE426" s="24"/>
      <c r="AF426" s="24"/>
      <c r="AG426" s="24"/>
      <c r="AH426" s="24"/>
      <c r="AI426" s="24"/>
      <c r="AJ426" s="24"/>
      <c r="AK426" s="24"/>
      <c r="AL426" s="24"/>
    </row>
    <row r="427" spans="22:38">
      <c r="Y427" s="25"/>
      <c r="Z427" s="25"/>
      <c r="AA427" s="20"/>
      <c r="AB427" s="20"/>
      <c r="AC427" s="20"/>
      <c r="AD427" s="24"/>
      <c r="AE427" s="24"/>
      <c r="AF427" s="24"/>
      <c r="AG427" s="24"/>
      <c r="AH427" s="24"/>
      <c r="AI427" s="24"/>
      <c r="AJ427" s="24"/>
      <c r="AK427" s="24"/>
      <c r="AL427" s="24"/>
    </row>
    <row r="428" spans="22:38">
      <c r="Y428" s="25"/>
      <c r="Z428" s="25"/>
      <c r="AA428" s="20"/>
      <c r="AB428" s="20"/>
      <c r="AC428" s="20"/>
      <c r="AD428" s="24"/>
      <c r="AE428" s="24"/>
      <c r="AF428" s="24"/>
      <c r="AG428" s="24"/>
      <c r="AH428" s="24"/>
      <c r="AI428" s="24"/>
      <c r="AJ428" s="24"/>
      <c r="AK428" s="24"/>
      <c r="AL428" s="24"/>
    </row>
    <row r="429" spans="22:38">
      <c r="Y429" s="25"/>
      <c r="Z429" s="25"/>
      <c r="AA429" s="20"/>
      <c r="AB429" s="20"/>
      <c r="AC429" s="20"/>
      <c r="AD429" s="24"/>
      <c r="AE429" s="24"/>
      <c r="AF429" s="24"/>
      <c r="AG429" s="24"/>
      <c r="AH429" s="24"/>
      <c r="AI429" s="24"/>
      <c r="AJ429" s="24"/>
      <c r="AK429" s="24"/>
      <c r="AL429" s="24"/>
    </row>
    <row r="430" spans="22:38">
      <c r="Y430" s="25"/>
      <c r="Z430" s="25"/>
      <c r="AA430" s="20"/>
      <c r="AB430" s="20"/>
      <c r="AC430" s="20"/>
      <c r="AD430" s="24"/>
      <c r="AE430" s="24"/>
      <c r="AF430" s="24"/>
      <c r="AG430" s="24"/>
      <c r="AH430" s="24"/>
      <c r="AI430" s="24"/>
      <c r="AJ430" s="24"/>
      <c r="AK430" s="24"/>
      <c r="AL430" s="24"/>
    </row>
    <row r="431" spans="22:38">
      <c r="Y431" s="25"/>
      <c r="Z431" s="25"/>
      <c r="AA431" s="20"/>
      <c r="AB431" s="20"/>
      <c r="AC431" s="20"/>
      <c r="AD431" s="24"/>
      <c r="AE431" s="24"/>
      <c r="AF431" s="24"/>
      <c r="AG431" s="24"/>
      <c r="AH431" s="24"/>
      <c r="AI431" s="24"/>
      <c r="AJ431" s="24"/>
      <c r="AK431" s="24"/>
      <c r="AL431" s="24"/>
    </row>
    <row r="432" spans="22:38">
      <c r="Y432" s="25"/>
      <c r="Z432" s="25"/>
      <c r="AA432" s="20"/>
      <c r="AB432" s="20"/>
      <c r="AC432" s="20"/>
      <c r="AD432" s="24"/>
      <c r="AE432" s="24"/>
      <c r="AF432" s="24"/>
      <c r="AG432" s="24"/>
      <c r="AH432" s="24"/>
      <c r="AI432" s="24"/>
      <c r="AJ432" s="24"/>
      <c r="AK432" s="24"/>
      <c r="AL432" s="24"/>
    </row>
    <row r="433" spans="25:38">
      <c r="Y433" s="25"/>
      <c r="Z433" s="25"/>
      <c r="AA433" s="20"/>
      <c r="AB433" s="20"/>
      <c r="AC433" s="20"/>
      <c r="AD433" s="24"/>
      <c r="AE433" s="24"/>
      <c r="AF433" s="24"/>
      <c r="AG433" s="24"/>
      <c r="AH433" s="24"/>
      <c r="AI433" s="24"/>
      <c r="AJ433" s="24"/>
      <c r="AK433" s="24"/>
      <c r="AL433" s="24"/>
    </row>
    <row r="434" spans="25:38">
      <c r="Y434" s="25"/>
      <c r="Z434" s="25"/>
      <c r="AA434" s="20"/>
      <c r="AB434" s="20"/>
      <c r="AC434" s="20"/>
      <c r="AD434" s="24"/>
      <c r="AE434" s="24"/>
      <c r="AF434" s="24"/>
      <c r="AG434" s="24"/>
      <c r="AH434" s="24"/>
      <c r="AI434" s="24"/>
      <c r="AJ434" s="24"/>
      <c r="AK434" s="24"/>
      <c r="AL434" s="24"/>
    </row>
    <row r="435" spans="25:38">
      <c r="Y435" s="25"/>
      <c r="Z435" s="25"/>
      <c r="AA435" s="20"/>
      <c r="AB435" s="20"/>
      <c r="AC435" s="20"/>
      <c r="AD435" s="24"/>
      <c r="AE435" s="24"/>
      <c r="AF435" s="24"/>
      <c r="AG435" s="24"/>
      <c r="AH435" s="24"/>
      <c r="AI435" s="24"/>
      <c r="AJ435" s="24"/>
      <c r="AK435" s="24"/>
      <c r="AL435" s="24"/>
    </row>
    <row r="436" spans="25:38">
      <c r="Y436" s="25"/>
      <c r="Z436" s="25"/>
      <c r="AA436" s="20"/>
      <c r="AB436" s="20"/>
      <c r="AC436" s="20"/>
      <c r="AD436" s="24"/>
      <c r="AE436" s="24"/>
      <c r="AF436" s="24"/>
      <c r="AG436" s="24"/>
      <c r="AH436" s="24"/>
      <c r="AI436" s="24"/>
      <c r="AJ436" s="24"/>
      <c r="AK436" s="24"/>
      <c r="AL436" s="24"/>
    </row>
    <row r="437" spans="25:38">
      <c r="Y437" s="25"/>
      <c r="Z437" s="25"/>
      <c r="AA437" s="20"/>
      <c r="AB437" s="20"/>
      <c r="AC437" s="20"/>
      <c r="AD437" s="24"/>
      <c r="AE437" s="24"/>
      <c r="AF437" s="24"/>
      <c r="AG437" s="24"/>
      <c r="AH437" s="24"/>
      <c r="AI437" s="24"/>
      <c r="AJ437" s="24"/>
      <c r="AK437" s="24"/>
      <c r="AL437" s="24"/>
    </row>
    <row r="438" spans="25:38">
      <c r="Y438" s="25"/>
      <c r="Z438" s="25"/>
      <c r="AA438" s="20"/>
      <c r="AB438" s="20"/>
      <c r="AC438" s="20"/>
      <c r="AD438" s="24"/>
      <c r="AE438" s="24"/>
      <c r="AF438" s="24"/>
      <c r="AG438" s="24"/>
      <c r="AH438" s="24"/>
      <c r="AI438" s="24"/>
      <c r="AJ438" s="24"/>
      <c r="AK438" s="24"/>
      <c r="AL438" s="24"/>
    </row>
    <row r="439" spans="25:38">
      <c r="Y439" s="25"/>
      <c r="Z439" s="25"/>
      <c r="AA439" s="20"/>
      <c r="AB439" s="20"/>
      <c r="AC439" s="20"/>
      <c r="AD439" s="24"/>
      <c r="AE439" s="24"/>
      <c r="AF439" s="24"/>
      <c r="AG439" s="24"/>
      <c r="AH439" s="24"/>
      <c r="AI439" s="24"/>
      <c r="AJ439" s="24"/>
      <c r="AK439" s="24"/>
      <c r="AL439" s="24"/>
    </row>
    <row r="440" spans="25:38">
      <c r="Y440" s="25"/>
      <c r="Z440" s="25"/>
      <c r="AA440" s="20"/>
      <c r="AB440" s="20"/>
      <c r="AC440" s="20"/>
      <c r="AD440" s="24"/>
      <c r="AE440" s="24"/>
      <c r="AF440" s="24"/>
      <c r="AG440" s="24"/>
      <c r="AH440" s="24"/>
      <c r="AI440" s="24"/>
      <c r="AJ440" s="24"/>
      <c r="AK440" s="24"/>
      <c r="AL440" s="24"/>
    </row>
    <row r="441" spans="25:38">
      <c r="Y441" s="25"/>
      <c r="Z441" s="25"/>
      <c r="AA441" s="20"/>
      <c r="AB441" s="20"/>
      <c r="AC441" s="20"/>
      <c r="AD441" s="24"/>
      <c r="AE441" s="24"/>
      <c r="AF441" s="24"/>
      <c r="AG441" s="24"/>
      <c r="AH441" s="24"/>
      <c r="AI441" s="24"/>
      <c r="AJ441" s="24"/>
      <c r="AK441" s="24"/>
      <c r="AL441" s="24"/>
    </row>
    <row r="442" spans="25:38">
      <c r="Y442" s="25"/>
      <c r="Z442" s="25"/>
      <c r="AA442" s="20"/>
      <c r="AB442" s="20"/>
      <c r="AC442" s="20"/>
      <c r="AD442" s="24"/>
      <c r="AE442" s="24"/>
      <c r="AF442" s="24"/>
      <c r="AG442" s="24"/>
      <c r="AH442" s="24"/>
      <c r="AI442" s="24"/>
      <c r="AJ442" s="24"/>
      <c r="AK442" s="24"/>
      <c r="AL442" s="24"/>
    </row>
    <row r="443" spans="25:38">
      <c r="Y443" s="25"/>
      <c r="Z443" s="25"/>
      <c r="AA443" s="20"/>
      <c r="AB443" s="20"/>
      <c r="AC443" s="20"/>
      <c r="AD443" s="24"/>
      <c r="AE443" s="24"/>
      <c r="AF443" s="24"/>
      <c r="AG443" s="24"/>
      <c r="AH443" s="24"/>
      <c r="AI443" s="24"/>
      <c r="AJ443" s="24"/>
    </row>
    <row r="444" spans="25:38">
      <c r="Y444" s="25"/>
      <c r="Z444" s="25"/>
      <c r="AA444" s="20"/>
      <c r="AB444" s="20"/>
      <c r="AC444" s="20"/>
      <c r="AD444" s="24"/>
      <c r="AE444" s="24"/>
      <c r="AF444" s="24"/>
      <c r="AG444" s="24"/>
      <c r="AH444" s="24"/>
      <c r="AI444" s="24"/>
      <c r="AJ444" s="24"/>
    </row>
    <row r="445" spans="25:38">
      <c r="Y445" s="25"/>
      <c r="Z445" s="25"/>
      <c r="AA445" s="20"/>
      <c r="AB445" s="20"/>
      <c r="AC445" s="20"/>
      <c r="AD445" s="24"/>
      <c r="AE445" s="24"/>
      <c r="AF445" s="24"/>
      <c r="AG445" s="24"/>
      <c r="AH445" s="24"/>
      <c r="AI445" s="24"/>
      <c r="AJ445" s="24"/>
    </row>
    <row r="446" spans="25:38">
      <c r="Y446" s="25"/>
      <c r="Z446" s="25"/>
      <c r="AA446" s="20"/>
      <c r="AB446" s="20"/>
      <c r="AC446" s="20"/>
      <c r="AD446" s="24"/>
      <c r="AE446" s="24"/>
      <c r="AF446" s="24"/>
      <c r="AG446" s="24"/>
      <c r="AH446" s="24"/>
      <c r="AI446" s="24"/>
      <c r="AJ446" s="24"/>
    </row>
    <row r="447" spans="25:38">
      <c r="Y447" s="25"/>
      <c r="Z447" s="25"/>
      <c r="AA447" s="20"/>
      <c r="AB447" s="20"/>
      <c r="AC447" s="20"/>
      <c r="AD447" s="24"/>
      <c r="AE447" s="24"/>
      <c r="AF447" s="24"/>
      <c r="AG447" s="24"/>
      <c r="AH447" s="24"/>
      <c r="AI447" s="24"/>
      <c r="AJ447" s="24"/>
    </row>
    <row r="448" spans="25:38">
      <c r="Y448" s="25"/>
      <c r="Z448" s="25"/>
      <c r="AA448" s="20"/>
      <c r="AB448" s="20"/>
      <c r="AC448" s="20"/>
      <c r="AD448" s="24"/>
      <c r="AE448" s="24"/>
      <c r="AF448" s="24"/>
      <c r="AG448" s="24"/>
      <c r="AH448" s="24"/>
      <c r="AI448" s="24"/>
      <c r="AJ448" s="24"/>
    </row>
    <row r="449" spans="25:36">
      <c r="Y449" s="25"/>
      <c r="Z449" s="25"/>
      <c r="AA449" s="20"/>
      <c r="AB449" s="20"/>
      <c r="AC449" s="20"/>
      <c r="AD449" s="24"/>
      <c r="AE449" s="24"/>
      <c r="AF449" s="24"/>
      <c r="AG449" s="24"/>
      <c r="AH449" s="24"/>
      <c r="AI449" s="24"/>
      <c r="AJ449" s="24"/>
    </row>
    <row r="450" spans="25:36">
      <c r="Y450" s="25"/>
      <c r="Z450" s="25"/>
      <c r="AA450" s="20"/>
      <c r="AB450" s="20"/>
      <c r="AC450" s="20"/>
      <c r="AD450" s="24"/>
      <c r="AE450" s="24"/>
      <c r="AF450" s="24"/>
      <c r="AG450" s="24"/>
      <c r="AH450" s="24"/>
      <c r="AI450" s="24"/>
      <c r="AJ450" s="24"/>
    </row>
    <row r="451" spans="25:36">
      <c r="Y451" s="25"/>
      <c r="Z451" s="25"/>
      <c r="AA451" s="20"/>
      <c r="AB451" s="20"/>
      <c r="AC451" s="20"/>
      <c r="AD451" s="24"/>
      <c r="AE451" s="24"/>
      <c r="AF451" s="24"/>
      <c r="AG451" s="24"/>
      <c r="AH451" s="24"/>
      <c r="AI451" s="24"/>
      <c r="AJ451" s="24"/>
    </row>
    <row r="452" spans="25:36">
      <c r="Y452" s="25"/>
      <c r="Z452" s="25"/>
      <c r="AA452" s="20"/>
      <c r="AB452" s="20"/>
      <c r="AC452" s="20"/>
      <c r="AD452" s="24"/>
      <c r="AE452" s="24"/>
      <c r="AF452" s="24"/>
      <c r="AG452" s="24"/>
      <c r="AH452" s="24"/>
      <c r="AI452" s="24"/>
      <c r="AJ452" s="24"/>
    </row>
    <row r="453" spans="25:36">
      <c r="Y453" s="25"/>
      <c r="Z453" s="25"/>
      <c r="AA453" s="20"/>
      <c r="AB453" s="20"/>
      <c r="AC453" s="20"/>
      <c r="AD453" s="24"/>
      <c r="AE453" s="24"/>
      <c r="AF453" s="24"/>
      <c r="AG453" s="24"/>
      <c r="AH453" s="24"/>
      <c r="AI453" s="24"/>
      <c r="AJ453" s="24"/>
    </row>
    <row r="454" spans="25:36">
      <c r="Y454" s="25"/>
      <c r="Z454" s="25"/>
      <c r="AA454" s="20"/>
      <c r="AB454" s="20"/>
      <c r="AC454" s="20"/>
      <c r="AD454" s="24"/>
      <c r="AE454" s="24"/>
      <c r="AF454" s="24"/>
      <c r="AG454" s="24"/>
      <c r="AH454" s="24"/>
      <c r="AI454" s="24"/>
      <c r="AJ454" s="24"/>
    </row>
    <row r="455" spans="25:36">
      <c r="Y455" s="25"/>
      <c r="Z455" s="25"/>
      <c r="AA455" s="20"/>
      <c r="AB455" s="20"/>
      <c r="AC455" s="20"/>
      <c r="AD455" s="24"/>
      <c r="AE455" s="24"/>
      <c r="AF455" s="24"/>
      <c r="AG455" s="24"/>
      <c r="AH455" s="24"/>
      <c r="AI455" s="24"/>
      <c r="AJ455" s="24"/>
    </row>
    <row r="456" spans="25:36">
      <c r="Y456" s="25"/>
      <c r="Z456" s="25"/>
      <c r="AA456" s="20"/>
      <c r="AB456" s="20"/>
      <c r="AC456" s="20"/>
      <c r="AD456" s="24"/>
      <c r="AE456" s="24"/>
      <c r="AF456" s="24"/>
      <c r="AG456" s="24"/>
      <c r="AH456" s="24"/>
      <c r="AI456" s="24"/>
      <c r="AJ456" s="24"/>
    </row>
    <row r="457" spans="25:36">
      <c r="Y457" s="25"/>
      <c r="Z457" s="25"/>
      <c r="AA457" s="20"/>
      <c r="AB457" s="20"/>
      <c r="AC457" s="20"/>
      <c r="AD457" s="24"/>
      <c r="AE457" s="24"/>
      <c r="AF457" s="24"/>
      <c r="AG457" s="24"/>
      <c r="AH457" s="24"/>
      <c r="AI457" s="24"/>
      <c r="AJ457" s="24"/>
    </row>
    <row r="458" spans="25:36">
      <c r="Y458" s="25"/>
      <c r="Z458" s="25"/>
      <c r="AA458" s="20"/>
      <c r="AB458" s="20"/>
      <c r="AC458" s="20"/>
      <c r="AD458" s="24"/>
      <c r="AE458" s="24"/>
      <c r="AF458" s="24"/>
      <c r="AG458" s="24"/>
      <c r="AH458" s="24"/>
      <c r="AI458" s="24"/>
      <c r="AJ458" s="24"/>
    </row>
    <row r="459" spans="25:36">
      <c r="Y459" s="25"/>
      <c r="Z459" s="25"/>
      <c r="AA459" s="20"/>
      <c r="AB459" s="20"/>
      <c r="AC459" s="20"/>
      <c r="AD459" s="24"/>
      <c r="AE459" s="24"/>
      <c r="AF459" s="24"/>
      <c r="AG459" s="24"/>
      <c r="AH459" s="24"/>
      <c r="AI459" s="24"/>
      <c r="AJ459" s="24"/>
    </row>
    <row r="460" spans="25:36">
      <c r="Y460" s="25"/>
      <c r="Z460" s="25"/>
      <c r="AA460" s="20"/>
      <c r="AB460" s="20"/>
      <c r="AC460" s="20"/>
      <c r="AD460" s="24"/>
      <c r="AE460" s="24"/>
      <c r="AF460" s="24"/>
      <c r="AG460" s="24"/>
      <c r="AH460" s="24"/>
      <c r="AI460" s="24"/>
      <c r="AJ460" s="24"/>
    </row>
    <row r="461" spans="25:36">
      <c r="Y461" s="25"/>
      <c r="Z461" s="25"/>
      <c r="AA461" s="20"/>
      <c r="AB461" s="20"/>
      <c r="AC461" s="20"/>
      <c r="AD461" s="24"/>
      <c r="AE461" s="24"/>
      <c r="AF461" s="24"/>
      <c r="AG461" s="24"/>
      <c r="AH461" s="24"/>
      <c r="AI461" s="24"/>
      <c r="AJ461" s="24"/>
    </row>
    <row r="462" spans="25:36">
      <c r="Y462" s="25"/>
      <c r="Z462" s="25"/>
      <c r="AA462" s="20"/>
      <c r="AB462" s="20"/>
      <c r="AC462" s="20"/>
      <c r="AD462" s="24"/>
      <c r="AE462" s="24"/>
      <c r="AF462" s="24"/>
      <c r="AG462" s="24"/>
      <c r="AH462" s="24"/>
      <c r="AI462" s="24"/>
      <c r="AJ462" s="24"/>
    </row>
    <row r="463" spans="25:36">
      <c r="Y463" s="25"/>
      <c r="Z463" s="25"/>
      <c r="AA463" s="20"/>
      <c r="AB463" s="20"/>
      <c r="AC463" s="20"/>
      <c r="AD463" s="24"/>
      <c r="AE463" s="24"/>
      <c r="AF463" s="24"/>
      <c r="AG463" s="24"/>
      <c r="AH463" s="24"/>
      <c r="AI463" s="24"/>
      <c r="AJ463" s="24"/>
    </row>
    <row r="464" spans="25:36">
      <c r="Y464" s="25"/>
      <c r="Z464" s="25"/>
      <c r="AA464" s="20"/>
      <c r="AB464" s="20"/>
      <c r="AC464" s="20"/>
      <c r="AD464" s="24"/>
      <c r="AE464" s="24"/>
      <c r="AF464" s="24"/>
      <c r="AG464" s="24"/>
      <c r="AH464" s="24"/>
      <c r="AI464" s="24"/>
      <c r="AJ464" s="24"/>
    </row>
    <row r="465" spans="25:36">
      <c r="Y465" s="25"/>
      <c r="Z465" s="25"/>
      <c r="AA465" s="20"/>
      <c r="AB465" s="20"/>
      <c r="AC465" s="20"/>
      <c r="AD465" s="24"/>
      <c r="AE465" s="24"/>
      <c r="AF465" s="24"/>
      <c r="AG465" s="24"/>
      <c r="AH465" s="24"/>
      <c r="AI465" s="24"/>
      <c r="AJ465" s="24"/>
    </row>
    <row r="466" spans="25:36">
      <c r="Y466" s="25"/>
      <c r="Z466" s="25"/>
      <c r="AA466" s="20"/>
      <c r="AB466" s="20"/>
      <c r="AC466" s="20"/>
      <c r="AD466" s="24"/>
      <c r="AE466" s="24"/>
      <c r="AF466" s="24"/>
      <c r="AG466" s="24"/>
      <c r="AH466" s="24"/>
      <c r="AI466" s="24"/>
      <c r="AJ466" s="24"/>
    </row>
    <row r="467" spans="25:36">
      <c r="Y467" s="25"/>
      <c r="Z467" s="25"/>
      <c r="AA467" s="20"/>
      <c r="AB467" s="20"/>
      <c r="AC467" s="20"/>
      <c r="AD467" s="24"/>
      <c r="AE467" s="24"/>
      <c r="AF467" s="24"/>
      <c r="AG467" s="24"/>
      <c r="AH467" s="24"/>
      <c r="AI467" s="24"/>
      <c r="AJ467" s="24"/>
    </row>
    <row r="468" spans="25:36">
      <c r="Y468" s="25"/>
      <c r="Z468" s="25"/>
      <c r="AA468" s="20"/>
      <c r="AB468" s="20"/>
      <c r="AC468" s="20"/>
      <c r="AD468" s="24"/>
      <c r="AE468" s="24"/>
      <c r="AF468" s="24"/>
      <c r="AG468" s="24"/>
      <c r="AH468" s="24"/>
      <c r="AI468" s="24"/>
      <c r="AJ468" s="24"/>
    </row>
    <row r="469" spans="25:36">
      <c r="Y469" s="25"/>
      <c r="Z469" s="25"/>
      <c r="AA469" s="20"/>
      <c r="AB469" s="20"/>
      <c r="AC469" s="20"/>
      <c r="AD469" s="24"/>
      <c r="AE469" s="24"/>
      <c r="AF469" s="24"/>
      <c r="AG469" s="24"/>
      <c r="AH469" s="24"/>
      <c r="AI469" s="24"/>
      <c r="AJ469" s="24"/>
    </row>
    <row r="470" spans="25:36">
      <c r="Y470" s="25"/>
      <c r="Z470" s="25"/>
      <c r="AA470" s="20"/>
      <c r="AB470" s="20"/>
      <c r="AC470" s="20"/>
      <c r="AD470" s="24"/>
      <c r="AE470" s="24"/>
      <c r="AF470" s="24"/>
      <c r="AG470" s="24"/>
      <c r="AH470" s="24"/>
      <c r="AI470" s="24"/>
      <c r="AJ470" s="24"/>
    </row>
    <row r="471" spans="25:36">
      <c r="Y471" s="25"/>
      <c r="Z471" s="25"/>
      <c r="AA471" s="20"/>
      <c r="AB471" s="20"/>
      <c r="AC471" s="20"/>
      <c r="AD471" s="24"/>
      <c r="AE471" s="24"/>
      <c r="AF471" s="24"/>
      <c r="AG471" s="24"/>
      <c r="AH471" s="24"/>
      <c r="AI471" s="24"/>
      <c r="AJ471" s="24"/>
    </row>
    <row r="472" spans="25:36">
      <c r="Y472" s="25"/>
      <c r="Z472" s="25"/>
      <c r="AA472" s="20"/>
      <c r="AB472" s="20"/>
      <c r="AC472" s="20"/>
      <c r="AD472" s="24"/>
      <c r="AE472" s="24"/>
      <c r="AF472" s="24"/>
      <c r="AG472" s="24"/>
      <c r="AH472" s="24"/>
      <c r="AI472" s="24"/>
      <c r="AJ472" s="24"/>
    </row>
    <row r="473" spans="25:36">
      <c r="Y473" s="25"/>
      <c r="Z473" s="25"/>
      <c r="AA473" s="20"/>
      <c r="AB473" s="20"/>
      <c r="AC473" s="20"/>
      <c r="AD473" s="24"/>
      <c r="AE473" s="24"/>
      <c r="AF473" s="24"/>
      <c r="AG473" s="24"/>
      <c r="AH473" s="24"/>
      <c r="AI473" s="24"/>
      <c r="AJ473" s="24"/>
    </row>
    <row r="474" spans="25:36">
      <c r="Y474" s="25"/>
      <c r="Z474" s="25"/>
      <c r="AA474" s="20"/>
      <c r="AB474" s="20"/>
      <c r="AC474" s="20"/>
      <c r="AD474" s="24"/>
      <c r="AE474" s="24"/>
      <c r="AF474" s="24"/>
      <c r="AG474" s="24"/>
      <c r="AH474" s="24"/>
      <c r="AI474" s="24"/>
      <c r="AJ474" s="24"/>
    </row>
    <row r="475" spans="25:36">
      <c r="Y475" s="25"/>
      <c r="Z475" s="25"/>
      <c r="AA475" s="20"/>
      <c r="AB475" s="20"/>
      <c r="AC475" s="20"/>
      <c r="AD475" s="24"/>
      <c r="AE475" s="24"/>
      <c r="AF475" s="24"/>
      <c r="AG475" s="24"/>
      <c r="AH475" s="24"/>
      <c r="AI475" s="24"/>
      <c r="AJ475" s="24"/>
    </row>
    <row r="476" spans="25:36">
      <c r="Y476" s="25"/>
      <c r="Z476" s="25"/>
      <c r="AA476" s="20"/>
      <c r="AB476" s="20"/>
      <c r="AC476" s="20"/>
      <c r="AD476" s="24"/>
      <c r="AE476" s="24"/>
      <c r="AF476" s="24"/>
      <c r="AG476" s="24"/>
      <c r="AH476" s="24"/>
      <c r="AI476" s="24"/>
      <c r="AJ476" s="24"/>
    </row>
    <row r="477" spans="25:36">
      <c r="Y477" s="25"/>
      <c r="Z477" s="25"/>
      <c r="AA477" s="20"/>
      <c r="AB477" s="20"/>
      <c r="AC477" s="20"/>
      <c r="AD477" s="24"/>
      <c r="AE477" s="24"/>
      <c r="AF477" s="24"/>
      <c r="AG477" s="24"/>
      <c r="AH477" s="24"/>
      <c r="AI477" s="24"/>
      <c r="AJ477" s="24"/>
    </row>
    <row r="478" spans="25:36">
      <c r="Y478" s="25"/>
      <c r="Z478" s="25"/>
      <c r="AA478" s="20"/>
      <c r="AB478" s="20"/>
      <c r="AC478" s="20"/>
      <c r="AD478" s="24"/>
      <c r="AE478" s="24"/>
      <c r="AF478" s="24"/>
      <c r="AG478" s="24"/>
      <c r="AH478" s="24"/>
      <c r="AI478" s="24"/>
      <c r="AJ478" s="24"/>
    </row>
    <row r="479" spans="25:36">
      <c r="Y479" s="25"/>
      <c r="Z479" s="25"/>
      <c r="AA479" s="20"/>
      <c r="AB479" s="20"/>
      <c r="AC479" s="20"/>
      <c r="AD479" s="24"/>
      <c r="AE479" s="24"/>
      <c r="AF479" s="24"/>
      <c r="AG479" s="24"/>
      <c r="AH479" s="24"/>
      <c r="AI479" s="24"/>
      <c r="AJ479" s="24"/>
    </row>
    <row r="480" spans="25:36">
      <c r="Y480" s="25"/>
      <c r="Z480" s="25"/>
      <c r="AA480" s="20"/>
      <c r="AB480" s="20"/>
      <c r="AC480" s="20"/>
      <c r="AD480" s="24"/>
      <c r="AE480" s="24"/>
      <c r="AF480" s="24"/>
      <c r="AG480" s="24"/>
      <c r="AH480" s="24"/>
      <c r="AI480" s="24"/>
      <c r="AJ480" s="24"/>
    </row>
    <row r="481" spans="25:36">
      <c r="Y481" s="25"/>
      <c r="Z481" s="25"/>
      <c r="AA481" s="20"/>
      <c r="AB481" s="20"/>
      <c r="AC481" s="20"/>
      <c r="AD481" s="24"/>
      <c r="AE481" s="24"/>
      <c r="AF481" s="24"/>
      <c r="AG481" s="24"/>
      <c r="AH481" s="24"/>
      <c r="AI481" s="24"/>
      <c r="AJ481" s="24"/>
    </row>
    <row r="482" spans="25:36">
      <c r="Y482" s="25"/>
      <c r="Z482" s="25"/>
      <c r="AA482" s="20"/>
      <c r="AB482" s="20"/>
      <c r="AC482" s="20"/>
      <c r="AD482" s="24"/>
      <c r="AE482" s="24"/>
      <c r="AF482" s="24"/>
      <c r="AG482" s="24"/>
      <c r="AH482" s="24"/>
      <c r="AI482" s="24"/>
      <c r="AJ482" s="24"/>
    </row>
    <row r="483" spans="25:36">
      <c r="Y483" s="25"/>
      <c r="Z483" s="25"/>
      <c r="AA483" s="20"/>
      <c r="AB483" s="20"/>
      <c r="AC483" s="20"/>
      <c r="AD483" s="24"/>
      <c r="AE483" s="24"/>
      <c r="AF483" s="24"/>
      <c r="AG483" s="24"/>
      <c r="AH483" s="24"/>
      <c r="AI483" s="24"/>
      <c r="AJ483" s="24"/>
    </row>
    <row r="484" spans="25:36">
      <c r="Y484" s="25"/>
      <c r="Z484" s="25"/>
      <c r="AA484" s="20"/>
      <c r="AB484" s="20"/>
      <c r="AC484" s="20"/>
      <c r="AD484" s="24"/>
      <c r="AE484" s="24"/>
      <c r="AF484" s="24"/>
      <c r="AG484" s="24"/>
      <c r="AH484" s="24"/>
      <c r="AI484" s="24"/>
      <c r="AJ484" s="24"/>
    </row>
    <row r="485" spans="25:36">
      <c r="Y485" s="25"/>
      <c r="Z485" s="25"/>
      <c r="AA485" s="20"/>
      <c r="AB485" s="20"/>
      <c r="AC485" s="20"/>
      <c r="AD485" s="24"/>
      <c r="AE485" s="24"/>
      <c r="AF485" s="24"/>
      <c r="AG485" s="24"/>
      <c r="AH485" s="24"/>
      <c r="AI485" s="24"/>
      <c r="AJ485" s="24"/>
    </row>
    <row r="486" spans="25:36">
      <c r="Y486" s="25"/>
      <c r="Z486" s="25"/>
      <c r="AA486" s="20"/>
      <c r="AB486" s="20"/>
      <c r="AC486" s="20"/>
      <c r="AD486" s="24"/>
      <c r="AE486" s="24"/>
      <c r="AF486" s="24"/>
      <c r="AG486" s="24"/>
      <c r="AH486" s="24"/>
      <c r="AI486" s="24"/>
      <c r="AJ486" s="24"/>
    </row>
    <row r="487" spans="25:36">
      <c r="Y487" s="25"/>
      <c r="Z487" s="25"/>
      <c r="AA487" s="20"/>
      <c r="AB487" s="20"/>
      <c r="AC487" s="20"/>
      <c r="AD487" s="24"/>
      <c r="AE487" s="24"/>
      <c r="AF487" s="24"/>
      <c r="AG487" s="24"/>
      <c r="AH487" s="24"/>
      <c r="AI487" s="24"/>
      <c r="AJ487" s="24"/>
    </row>
    <row r="488" spans="25:36">
      <c r="Y488" s="25"/>
      <c r="Z488" s="25"/>
      <c r="AA488" s="20"/>
      <c r="AB488" s="20"/>
      <c r="AC488" s="20"/>
      <c r="AD488" s="24"/>
      <c r="AE488" s="24"/>
      <c r="AF488" s="24"/>
      <c r="AG488" s="24"/>
      <c r="AH488" s="24"/>
      <c r="AI488" s="24"/>
      <c r="AJ488" s="24"/>
    </row>
    <row r="489" spans="25:36">
      <c r="Y489" s="25"/>
      <c r="Z489" s="25"/>
      <c r="AA489" s="20"/>
      <c r="AB489" s="20"/>
      <c r="AC489" s="20"/>
      <c r="AD489" s="24"/>
      <c r="AE489" s="24"/>
      <c r="AF489" s="24"/>
      <c r="AG489" s="24"/>
      <c r="AH489" s="24"/>
      <c r="AI489" s="24"/>
      <c r="AJ489" s="24"/>
    </row>
    <row r="490" spans="25:36">
      <c r="Y490" s="25"/>
      <c r="Z490" s="25"/>
      <c r="AA490" s="20"/>
      <c r="AB490" s="20"/>
      <c r="AC490" s="20"/>
      <c r="AD490" s="24"/>
      <c r="AE490" s="24"/>
      <c r="AF490" s="24"/>
      <c r="AG490" s="24"/>
      <c r="AH490" s="24"/>
      <c r="AI490" s="24"/>
      <c r="AJ490" s="24"/>
    </row>
    <row r="491" spans="25:36">
      <c r="Y491" s="25"/>
      <c r="Z491" s="25"/>
      <c r="AA491" s="20"/>
      <c r="AB491" s="20"/>
      <c r="AC491" s="20"/>
      <c r="AD491" s="24"/>
      <c r="AE491" s="24"/>
      <c r="AF491" s="24"/>
      <c r="AG491" s="24"/>
      <c r="AH491" s="24"/>
      <c r="AI491" s="24"/>
      <c r="AJ491" s="24"/>
    </row>
    <row r="492" spans="25:36">
      <c r="Y492" s="25"/>
      <c r="Z492" s="25"/>
      <c r="AA492" s="20"/>
      <c r="AB492" s="20"/>
      <c r="AC492" s="20"/>
      <c r="AD492" s="24"/>
      <c r="AE492" s="24"/>
      <c r="AF492" s="24"/>
      <c r="AG492" s="24"/>
      <c r="AH492" s="24"/>
      <c r="AI492" s="24"/>
      <c r="AJ492" s="24"/>
    </row>
    <row r="493" spans="25:36">
      <c r="Y493" s="25"/>
      <c r="Z493" s="25"/>
      <c r="AA493" s="20"/>
      <c r="AB493" s="20"/>
      <c r="AC493" s="20"/>
      <c r="AD493" s="24"/>
      <c r="AE493" s="24"/>
      <c r="AF493" s="24"/>
      <c r="AG493" s="24"/>
      <c r="AH493" s="24"/>
      <c r="AI493" s="24"/>
      <c r="AJ493" s="24"/>
    </row>
    <row r="494" spans="25:36">
      <c r="Y494" s="25"/>
      <c r="Z494" s="25"/>
      <c r="AA494" s="20"/>
      <c r="AB494" s="20"/>
      <c r="AC494" s="20"/>
      <c r="AD494" s="24"/>
      <c r="AE494" s="24"/>
      <c r="AF494" s="24"/>
      <c r="AG494" s="24"/>
      <c r="AH494" s="24"/>
      <c r="AI494" s="24"/>
      <c r="AJ494" s="24"/>
    </row>
    <row r="495" spans="25:36">
      <c r="Y495" s="25"/>
      <c r="Z495" s="25"/>
      <c r="AA495" s="20"/>
      <c r="AB495" s="20"/>
      <c r="AC495" s="20"/>
      <c r="AD495" s="24"/>
      <c r="AE495" s="24"/>
      <c r="AF495" s="24"/>
      <c r="AG495" s="24"/>
      <c r="AH495" s="24"/>
      <c r="AI495" s="24"/>
      <c r="AJ495" s="24"/>
    </row>
    <row r="496" spans="25:36">
      <c r="Y496" s="25"/>
      <c r="Z496" s="25"/>
      <c r="AA496" s="20"/>
      <c r="AB496" s="20"/>
      <c r="AC496" s="20"/>
      <c r="AD496" s="24"/>
      <c r="AE496" s="24"/>
      <c r="AF496" s="24"/>
      <c r="AG496" s="24"/>
      <c r="AH496" s="24"/>
      <c r="AI496" s="24"/>
      <c r="AJ496" s="24"/>
    </row>
    <row r="497" spans="25:36">
      <c r="Y497" s="25"/>
      <c r="Z497" s="25"/>
      <c r="AA497" s="20"/>
      <c r="AB497" s="20"/>
      <c r="AC497" s="20"/>
      <c r="AD497" s="24"/>
      <c r="AE497" s="24"/>
      <c r="AF497" s="24"/>
      <c r="AG497" s="24"/>
      <c r="AH497" s="24"/>
      <c r="AI497" s="24"/>
      <c r="AJ497" s="24"/>
    </row>
    <row r="498" spans="25:36">
      <c r="Y498" s="25"/>
      <c r="Z498" s="25"/>
      <c r="AA498" s="20"/>
      <c r="AB498" s="20"/>
      <c r="AC498" s="20"/>
      <c r="AD498" s="24"/>
      <c r="AE498" s="24"/>
      <c r="AF498" s="24"/>
      <c r="AG498" s="24"/>
      <c r="AH498" s="24"/>
      <c r="AI498" s="24"/>
      <c r="AJ498" s="24"/>
    </row>
    <row r="499" spans="25:36">
      <c r="Y499" s="25"/>
      <c r="Z499" s="25"/>
      <c r="AA499" s="20"/>
      <c r="AB499" s="20"/>
      <c r="AC499" s="20"/>
      <c r="AD499" s="24"/>
      <c r="AE499" s="24"/>
      <c r="AF499" s="24"/>
      <c r="AG499" s="24"/>
      <c r="AH499" s="24"/>
      <c r="AI499" s="24"/>
      <c r="AJ499" s="24"/>
    </row>
    <row r="500" spans="25:36">
      <c r="Y500" s="25"/>
      <c r="Z500" s="25"/>
      <c r="AA500" s="20"/>
      <c r="AB500" s="20"/>
      <c r="AC500" s="20"/>
      <c r="AD500" s="24"/>
      <c r="AE500" s="24"/>
      <c r="AF500" s="24"/>
      <c r="AG500" s="24"/>
      <c r="AH500" s="24"/>
      <c r="AI500" s="24"/>
      <c r="AJ500" s="24"/>
    </row>
    <row r="501" spans="25:36">
      <c r="Y501" s="25"/>
      <c r="Z501" s="25"/>
      <c r="AA501" s="20"/>
      <c r="AB501" s="20"/>
      <c r="AC501" s="20"/>
      <c r="AD501" s="24"/>
      <c r="AE501" s="24"/>
      <c r="AF501" s="24"/>
      <c r="AG501" s="24"/>
      <c r="AH501" s="24"/>
      <c r="AI501" s="24"/>
      <c r="AJ501" s="24"/>
    </row>
    <row r="502" spans="25:36">
      <c r="Y502" s="25"/>
      <c r="Z502" s="25"/>
      <c r="AA502" s="20"/>
      <c r="AB502" s="20"/>
      <c r="AC502" s="20"/>
      <c r="AD502" s="24"/>
      <c r="AE502" s="24"/>
      <c r="AF502" s="24"/>
      <c r="AG502" s="24"/>
      <c r="AH502" s="24"/>
      <c r="AI502" s="24"/>
      <c r="AJ502" s="24"/>
    </row>
    <row r="503" spans="25:36">
      <c r="Y503" s="25"/>
      <c r="Z503" s="25"/>
      <c r="AA503" s="20"/>
      <c r="AB503" s="20"/>
      <c r="AC503" s="20"/>
      <c r="AD503" s="24"/>
      <c r="AE503" s="24"/>
      <c r="AF503" s="24"/>
      <c r="AG503" s="24"/>
      <c r="AH503" s="24"/>
      <c r="AI503" s="24"/>
      <c r="AJ503" s="24"/>
    </row>
    <row r="504" spans="25:36">
      <c r="Y504" s="25"/>
      <c r="Z504" s="25"/>
      <c r="AA504" s="20"/>
      <c r="AB504" s="20"/>
      <c r="AC504" s="20"/>
      <c r="AD504" s="24"/>
      <c r="AE504" s="24"/>
      <c r="AF504" s="24"/>
      <c r="AG504" s="24"/>
      <c r="AH504" s="24"/>
      <c r="AI504" s="24"/>
      <c r="AJ504" s="24"/>
    </row>
    <row r="505" spans="25:36">
      <c r="Y505" s="25"/>
      <c r="Z505" s="25"/>
      <c r="AA505" s="20"/>
      <c r="AB505" s="20"/>
      <c r="AC505" s="20"/>
      <c r="AD505" s="24"/>
      <c r="AE505" s="24"/>
      <c r="AF505" s="24"/>
      <c r="AG505" s="24"/>
      <c r="AH505" s="24"/>
      <c r="AI505" s="24"/>
      <c r="AJ505" s="24"/>
    </row>
    <row r="506" spans="25:36">
      <c r="Y506" s="25"/>
      <c r="Z506" s="25"/>
      <c r="AA506" s="20"/>
      <c r="AB506" s="20"/>
      <c r="AC506" s="20"/>
      <c r="AD506" s="24"/>
      <c r="AE506" s="24"/>
      <c r="AF506" s="24"/>
      <c r="AG506" s="24"/>
      <c r="AH506" s="24"/>
      <c r="AI506" s="24"/>
      <c r="AJ506" s="24"/>
    </row>
    <row r="507" spans="25:36">
      <c r="Y507" s="25"/>
      <c r="Z507" s="25"/>
      <c r="AA507" s="20"/>
      <c r="AB507" s="20"/>
      <c r="AC507" s="20"/>
      <c r="AD507" s="24"/>
      <c r="AE507" s="24"/>
      <c r="AF507" s="24"/>
      <c r="AG507" s="24"/>
      <c r="AH507" s="24"/>
      <c r="AI507" s="24"/>
      <c r="AJ507" s="24"/>
    </row>
    <row r="508" spans="25:36">
      <c r="Y508" s="25"/>
      <c r="Z508" s="25"/>
      <c r="AA508" s="20"/>
      <c r="AB508" s="20"/>
      <c r="AC508" s="20"/>
      <c r="AD508" s="24"/>
      <c r="AE508" s="24"/>
      <c r="AF508" s="24"/>
      <c r="AG508" s="24"/>
      <c r="AH508" s="24"/>
      <c r="AI508" s="24"/>
      <c r="AJ508" s="24"/>
    </row>
    <row r="509" spans="25:36">
      <c r="Y509" s="25"/>
      <c r="Z509" s="25"/>
      <c r="AA509" s="20"/>
      <c r="AB509" s="20"/>
      <c r="AC509" s="20"/>
      <c r="AD509" s="24"/>
      <c r="AE509" s="24"/>
      <c r="AF509" s="24"/>
      <c r="AG509" s="24"/>
      <c r="AH509" s="24"/>
      <c r="AI509" s="24"/>
      <c r="AJ509" s="24"/>
    </row>
    <row r="510" spans="25:36">
      <c r="Y510" s="25"/>
      <c r="Z510" s="25"/>
      <c r="AA510" s="20"/>
      <c r="AB510" s="20"/>
      <c r="AC510" s="20"/>
      <c r="AD510" s="24"/>
      <c r="AE510" s="24"/>
      <c r="AF510" s="24"/>
      <c r="AG510" s="24"/>
      <c r="AH510" s="24"/>
      <c r="AI510" s="24"/>
      <c r="AJ510" s="24"/>
    </row>
    <row r="511" spans="25:36">
      <c r="Y511" s="25"/>
      <c r="Z511" s="25"/>
      <c r="AA511" s="20"/>
      <c r="AB511" s="20"/>
      <c r="AC511" s="20"/>
      <c r="AD511" s="24"/>
      <c r="AE511" s="24"/>
      <c r="AF511" s="24"/>
      <c r="AG511" s="24"/>
      <c r="AH511" s="24"/>
      <c r="AI511" s="24"/>
      <c r="AJ511" s="24"/>
    </row>
    <row r="512" spans="25:36">
      <c r="Y512" s="25"/>
      <c r="Z512" s="25"/>
      <c r="AA512" s="20"/>
      <c r="AB512" s="20"/>
      <c r="AC512" s="20"/>
      <c r="AD512" s="24"/>
      <c r="AE512" s="24"/>
      <c r="AF512" s="24"/>
      <c r="AG512" s="24"/>
      <c r="AH512" s="24"/>
      <c r="AI512" s="24"/>
      <c r="AJ512" s="24"/>
    </row>
    <row r="513" spans="25:36">
      <c r="Y513" s="25"/>
      <c r="Z513" s="25"/>
      <c r="AA513" s="20"/>
      <c r="AB513" s="20"/>
      <c r="AC513" s="20"/>
      <c r="AD513" s="24"/>
      <c r="AE513" s="24"/>
      <c r="AF513" s="24"/>
      <c r="AG513" s="24"/>
      <c r="AH513" s="24"/>
      <c r="AI513" s="24"/>
      <c r="AJ513" s="24"/>
    </row>
    <row r="514" spans="25:36">
      <c r="Y514" s="25"/>
      <c r="Z514" s="25"/>
      <c r="AA514" s="20"/>
      <c r="AB514" s="20"/>
      <c r="AC514" s="20"/>
      <c r="AD514" s="24"/>
      <c r="AE514" s="24"/>
      <c r="AF514" s="24"/>
      <c r="AG514" s="24"/>
      <c r="AH514" s="24"/>
      <c r="AI514" s="24"/>
      <c r="AJ514" s="24"/>
    </row>
    <row r="515" spans="25:36">
      <c r="Y515" s="25"/>
      <c r="Z515" s="25"/>
      <c r="AA515" s="20"/>
      <c r="AB515" s="20"/>
      <c r="AC515" s="20"/>
      <c r="AD515" s="24"/>
      <c r="AE515" s="24"/>
      <c r="AF515" s="24"/>
      <c r="AG515" s="24"/>
      <c r="AH515" s="24"/>
      <c r="AI515" s="24"/>
      <c r="AJ515" s="24"/>
    </row>
    <row r="516" spans="25:36">
      <c r="Y516" s="25"/>
      <c r="Z516" s="25"/>
      <c r="AA516" s="20"/>
      <c r="AB516" s="20"/>
      <c r="AC516" s="20"/>
      <c r="AD516" s="24"/>
      <c r="AE516" s="24"/>
      <c r="AF516" s="24"/>
      <c r="AG516" s="24"/>
      <c r="AH516" s="24"/>
      <c r="AI516" s="24"/>
      <c r="AJ516" s="24"/>
    </row>
    <row r="517" spans="25:36">
      <c r="Y517" s="25"/>
      <c r="Z517" s="25"/>
      <c r="AA517" s="20"/>
      <c r="AB517" s="20"/>
      <c r="AC517" s="20"/>
      <c r="AD517" s="24"/>
      <c r="AE517" s="24"/>
      <c r="AF517" s="24"/>
      <c r="AG517" s="24"/>
      <c r="AH517" s="24"/>
      <c r="AI517" s="24"/>
      <c r="AJ517" s="24"/>
    </row>
    <row r="518" spans="25:36">
      <c r="Y518" s="25"/>
      <c r="Z518" s="25"/>
      <c r="AA518" s="20"/>
      <c r="AB518" s="20"/>
      <c r="AC518" s="20"/>
      <c r="AD518" s="24"/>
      <c r="AE518" s="24"/>
      <c r="AF518" s="24"/>
      <c r="AG518" s="24"/>
      <c r="AH518" s="24"/>
      <c r="AI518" s="24"/>
      <c r="AJ518" s="24"/>
    </row>
    <row r="519" spans="25:36">
      <c r="Y519" s="25"/>
      <c r="Z519" s="25"/>
      <c r="AA519" s="20"/>
      <c r="AB519" s="20"/>
      <c r="AC519" s="20"/>
      <c r="AD519" s="24"/>
      <c r="AE519" s="24"/>
      <c r="AF519" s="24"/>
      <c r="AG519" s="24"/>
      <c r="AH519" s="24"/>
      <c r="AI519" s="24"/>
      <c r="AJ519" s="24"/>
    </row>
    <row r="520" spans="25:36">
      <c r="Y520" s="25"/>
      <c r="Z520" s="25"/>
      <c r="AA520" s="20"/>
      <c r="AB520" s="20"/>
      <c r="AC520" s="20"/>
      <c r="AD520" s="24"/>
      <c r="AE520" s="24"/>
      <c r="AF520" s="24"/>
      <c r="AG520" s="24"/>
      <c r="AH520" s="24"/>
      <c r="AI520" s="24"/>
      <c r="AJ520" s="24"/>
    </row>
    <row r="521" spans="25:36">
      <c r="Y521" s="25"/>
      <c r="Z521" s="25"/>
      <c r="AA521" s="20"/>
      <c r="AB521" s="20"/>
      <c r="AC521" s="20"/>
      <c r="AD521" s="24"/>
      <c r="AE521" s="24"/>
      <c r="AF521" s="24"/>
      <c r="AG521" s="24"/>
      <c r="AH521" s="24"/>
      <c r="AI521" s="24"/>
      <c r="AJ521" s="24"/>
    </row>
    <row r="522" spans="25:36">
      <c r="Y522" s="25"/>
      <c r="Z522" s="25"/>
      <c r="AA522" s="20"/>
      <c r="AB522" s="20"/>
      <c r="AC522" s="20"/>
      <c r="AD522" s="24"/>
      <c r="AE522" s="24"/>
      <c r="AF522" s="24"/>
      <c r="AG522" s="24"/>
      <c r="AH522" s="24"/>
      <c r="AI522" s="24"/>
      <c r="AJ522" s="24"/>
    </row>
    <row r="523" spans="25:36">
      <c r="Y523" s="25"/>
      <c r="Z523" s="25"/>
      <c r="AA523" s="20"/>
      <c r="AB523" s="20"/>
      <c r="AC523" s="20"/>
      <c r="AD523" s="24"/>
      <c r="AE523" s="24"/>
      <c r="AF523" s="24"/>
      <c r="AG523" s="24"/>
      <c r="AH523" s="24"/>
      <c r="AI523" s="24"/>
      <c r="AJ523" s="24"/>
    </row>
    <row r="524" spans="25:36">
      <c r="Y524" s="25"/>
      <c r="Z524" s="25"/>
      <c r="AA524" s="20"/>
      <c r="AB524" s="20"/>
      <c r="AC524" s="20"/>
      <c r="AD524" s="24"/>
      <c r="AE524" s="24"/>
      <c r="AF524" s="24"/>
      <c r="AG524" s="24"/>
      <c r="AH524" s="24"/>
      <c r="AI524" s="24"/>
      <c r="AJ524" s="24"/>
    </row>
    <row r="525" spans="25:36">
      <c r="Y525" s="25"/>
      <c r="Z525" s="25"/>
      <c r="AA525" s="20"/>
      <c r="AB525" s="20"/>
      <c r="AC525" s="20"/>
      <c r="AD525" s="24"/>
      <c r="AE525" s="24"/>
      <c r="AF525" s="24"/>
      <c r="AG525" s="24"/>
      <c r="AH525" s="24"/>
      <c r="AI525" s="24"/>
      <c r="AJ525" s="24"/>
    </row>
    <row r="526" spans="25:36">
      <c r="Y526" s="25"/>
      <c r="Z526" s="25"/>
      <c r="AA526" s="20"/>
      <c r="AB526" s="20"/>
      <c r="AC526" s="20"/>
      <c r="AD526" s="24"/>
      <c r="AE526" s="24"/>
      <c r="AF526" s="24"/>
      <c r="AG526" s="24"/>
      <c r="AH526" s="24"/>
      <c r="AI526" s="24"/>
      <c r="AJ526" s="24"/>
    </row>
    <row r="527" spans="25:36">
      <c r="Y527" s="25"/>
      <c r="Z527" s="25"/>
      <c r="AA527" s="20"/>
      <c r="AB527" s="20"/>
      <c r="AC527" s="20"/>
      <c r="AD527" s="24"/>
      <c r="AE527" s="24"/>
      <c r="AF527" s="24"/>
      <c r="AG527" s="24"/>
      <c r="AH527" s="24"/>
      <c r="AI527" s="24"/>
      <c r="AJ527" s="24"/>
    </row>
    <row r="528" spans="25:36">
      <c r="Y528" s="25"/>
      <c r="Z528" s="25"/>
      <c r="AA528" s="20"/>
      <c r="AB528" s="20"/>
      <c r="AC528" s="20"/>
      <c r="AD528" s="24"/>
      <c r="AE528" s="24"/>
      <c r="AF528" s="24"/>
      <c r="AG528" s="24"/>
      <c r="AH528" s="24"/>
      <c r="AI528" s="24"/>
      <c r="AJ528" s="24"/>
    </row>
    <row r="529" spans="25:36">
      <c r="Y529" s="25"/>
      <c r="Z529" s="25"/>
      <c r="AA529" s="20"/>
      <c r="AB529" s="20"/>
      <c r="AC529" s="20"/>
      <c r="AD529" s="24"/>
      <c r="AE529" s="24"/>
      <c r="AF529" s="24"/>
      <c r="AG529" s="24"/>
      <c r="AH529" s="24"/>
      <c r="AI529" s="24"/>
      <c r="AJ529" s="24"/>
    </row>
    <row r="530" spans="25:36">
      <c r="Y530" s="25"/>
      <c r="Z530" s="25"/>
      <c r="AA530" s="20"/>
      <c r="AB530" s="20"/>
      <c r="AC530" s="20"/>
      <c r="AD530" s="24"/>
      <c r="AE530" s="24"/>
      <c r="AF530" s="24"/>
      <c r="AG530" s="24"/>
      <c r="AH530" s="24"/>
      <c r="AI530" s="24"/>
      <c r="AJ530" s="24"/>
    </row>
    <row r="531" spans="25:36">
      <c r="Y531" s="25"/>
      <c r="Z531" s="25"/>
      <c r="AA531" s="20"/>
      <c r="AB531" s="20"/>
      <c r="AC531" s="20"/>
      <c r="AD531" s="24"/>
      <c r="AE531" s="24"/>
      <c r="AF531" s="24"/>
      <c r="AG531" s="24"/>
      <c r="AH531" s="24"/>
      <c r="AI531" s="24"/>
      <c r="AJ531" s="24"/>
    </row>
    <row r="532" spans="25:36">
      <c r="Y532" s="25"/>
      <c r="Z532" s="25"/>
      <c r="AA532" s="20"/>
      <c r="AB532" s="20"/>
      <c r="AC532" s="20"/>
      <c r="AD532" s="24"/>
      <c r="AE532" s="24"/>
      <c r="AF532" s="24"/>
      <c r="AG532" s="24"/>
      <c r="AH532" s="24"/>
      <c r="AI532" s="24"/>
      <c r="AJ532" s="24"/>
    </row>
    <row r="533" spans="25:36">
      <c r="Y533" s="25"/>
      <c r="Z533" s="25"/>
      <c r="AA533" s="20"/>
      <c r="AB533" s="20"/>
      <c r="AC533" s="20"/>
      <c r="AD533" s="24"/>
      <c r="AE533" s="24"/>
      <c r="AF533" s="24"/>
      <c r="AG533" s="24"/>
      <c r="AH533" s="24"/>
      <c r="AI533" s="24"/>
      <c r="AJ533" s="24"/>
    </row>
    <row r="534" spans="25:36">
      <c r="Y534" s="25"/>
      <c r="Z534" s="25"/>
      <c r="AA534" s="20"/>
      <c r="AB534" s="20"/>
      <c r="AC534" s="20"/>
      <c r="AD534" s="24"/>
      <c r="AE534" s="24"/>
      <c r="AF534" s="24"/>
      <c r="AG534" s="24"/>
      <c r="AH534" s="24"/>
      <c r="AI534" s="24"/>
      <c r="AJ534" s="24"/>
    </row>
    <row r="535" spans="25:36">
      <c r="Y535" s="25"/>
      <c r="Z535" s="25"/>
      <c r="AA535" s="20"/>
      <c r="AB535" s="20"/>
      <c r="AC535" s="20"/>
      <c r="AD535" s="24"/>
      <c r="AE535" s="24"/>
      <c r="AF535" s="24"/>
      <c r="AG535" s="24"/>
      <c r="AH535" s="24"/>
      <c r="AI535" s="24"/>
      <c r="AJ535" s="24"/>
    </row>
    <row r="536" spans="25:36">
      <c r="Y536" s="25"/>
      <c r="Z536" s="25"/>
      <c r="AA536" s="20"/>
      <c r="AB536" s="20"/>
      <c r="AC536" s="20"/>
      <c r="AD536" s="24"/>
      <c r="AE536" s="24"/>
      <c r="AF536" s="24"/>
      <c r="AG536" s="24"/>
      <c r="AH536" s="24"/>
      <c r="AI536" s="24"/>
      <c r="AJ536" s="24"/>
    </row>
    <row r="537" spans="25:36">
      <c r="Y537" s="25"/>
      <c r="Z537" s="25"/>
      <c r="AA537" s="20"/>
      <c r="AB537" s="20"/>
      <c r="AC537" s="20"/>
      <c r="AD537" s="24"/>
      <c r="AE537" s="24"/>
      <c r="AF537" s="24"/>
      <c r="AG537" s="24"/>
      <c r="AH537" s="24"/>
      <c r="AI537" s="24"/>
      <c r="AJ537" s="24"/>
    </row>
    <row r="538" spans="25:36">
      <c r="Y538" s="25"/>
      <c r="Z538" s="25"/>
      <c r="AA538" s="20"/>
      <c r="AB538" s="20"/>
      <c r="AC538" s="20"/>
      <c r="AD538" s="24"/>
      <c r="AE538" s="24"/>
      <c r="AF538" s="24"/>
      <c r="AG538" s="24"/>
      <c r="AH538" s="24"/>
      <c r="AI538" s="24"/>
      <c r="AJ538" s="24"/>
    </row>
    <row r="539" spans="25:36">
      <c r="Y539" s="25"/>
      <c r="Z539" s="25"/>
      <c r="AA539" s="20"/>
      <c r="AB539" s="20"/>
      <c r="AC539" s="20"/>
      <c r="AD539" s="24"/>
      <c r="AE539" s="24"/>
      <c r="AF539" s="24"/>
      <c r="AG539" s="24"/>
      <c r="AH539" s="24"/>
      <c r="AI539" s="24"/>
      <c r="AJ539" s="24"/>
    </row>
    <row r="540" spans="25:36">
      <c r="Y540" s="25"/>
      <c r="Z540" s="25"/>
      <c r="AA540" s="20"/>
      <c r="AB540" s="20"/>
      <c r="AC540" s="20"/>
      <c r="AD540" s="24"/>
      <c r="AE540" s="24"/>
      <c r="AF540" s="24"/>
      <c r="AG540" s="24"/>
      <c r="AH540" s="24"/>
      <c r="AI540" s="24"/>
      <c r="AJ540" s="24"/>
    </row>
    <row r="541" spans="25:36">
      <c r="Y541" s="25"/>
      <c r="Z541" s="25"/>
      <c r="AA541" s="20"/>
      <c r="AB541" s="20"/>
      <c r="AC541" s="20"/>
      <c r="AD541" s="24"/>
      <c r="AE541" s="24"/>
      <c r="AF541" s="24"/>
      <c r="AG541" s="24"/>
      <c r="AH541" s="24"/>
      <c r="AI541" s="24"/>
      <c r="AJ541" s="24"/>
    </row>
    <row r="542" spans="25:36">
      <c r="Y542" s="25"/>
      <c r="Z542" s="25"/>
      <c r="AA542" s="20"/>
      <c r="AB542" s="20"/>
      <c r="AC542" s="20"/>
      <c r="AD542" s="24"/>
      <c r="AE542" s="24"/>
      <c r="AF542" s="24"/>
      <c r="AG542" s="24"/>
      <c r="AH542" s="24"/>
      <c r="AI542" s="24"/>
      <c r="AJ542" s="24"/>
    </row>
    <row r="543" spans="25:36">
      <c r="Y543" s="25"/>
      <c r="Z543" s="25"/>
      <c r="AA543" s="20"/>
      <c r="AB543" s="20"/>
      <c r="AC543" s="20"/>
      <c r="AD543" s="24"/>
      <c r="AE543" s="24"/>
      <c r="AF543" s="24"/>
      <c r="AG543" s="24"/>
      <c r="AH543" s="24"/>
      <c r="AI543" s="24"/>
      <c r="AJ543" s="24"/>
    </row>
    <row r="544" spans="25:36">
      <c r="Y544" s="25"/>
      <c r="Z544" s="25"/>
      <c r="AA544" s="20"/>
      <c r="AB544" s="20"/>
      <c r="AC544" s="20"/>
      <c r="AD544" s="24"/>
      <c r="AE544" s="24"/>
      <c r="AF544" s="24"/>
      <c r="AG544" s="24"/>
      <c r="AH544" s="24"/>
      <c r="AI544" s="24"/>
      <c r="AJ544" s="24"/>
    </row>
    <row r="545" spans="25:36">
      <c r="Y545" s="25"/>
      <c r="Z545" s="25"/>
      <c r="AA545" s="20"/>
      <c r="AB545" s="20"/>
      <c r="AC545" s="20"/>
      <c r="AD545" s="24"/>
      <c r="AE545" s="24"/>
      <c r="AF545" s="24"/>
      <c r="AG545" s="24"/>
      <c r="AH545" s="24"/>
      <c r="AI545" s="24"/>
      <c r="AJ545" s="24"/>
    </row>
    <row r="546" spans="25:36">
      <c r="Y546" s="25"/>
      <c r="Z546" s="25"/>
      <c r="AA546" s="20"/>
      <c r="AB546" s="20"/>
      <c r="AC546" s="20"/>
      <c r="AD546" s="24"/>
      <c r="AE546" s="24"/>
      <c r="AF546" s="24"/>
      <c r="AG546" s="24"/>
      <c r="AH546" s="24"/>
      <c r="AI546" s="24"/>
      <c r="AJ546" s="24"/>
    </row>
    <row r="547" spans="25:36">
      <c r="Y547" s="25"/>
      <c r="Z547" s="25"/>
      <c r="AA547" s="20"/>
      <c r="AB547" s="20"/>
      <c r="AC547" s="20"/>
      <c r="AD547" s="24"/>
      <c r="AE547" s="24"/>
      <c r="AF547" s="24"/>
      <c r="AG547" s="24"/>
      <c r="AH547" s="24"/>
      <c r="AI547" s="24"/>
      <c r="AJ547" s="24"/>
    </row>
    <row r="548" spans="25:36">
      <c r="Y548" s="25"/>
      <c r="Z548" s="25"/>
      <c r="AA548" s="20"/>
      <c r="AB548" s="20"/>
      <c r="AC548" s="20"/>
      <c r="AD548" s="24"/>
      <c r="AE548" s="24"/>
      <c r="AF548" s="24"/>
      <c r="AG548" s="24"/>
      <c r="AH548" s="24"/>
      <c r="AI548" s="24"/>
      <c r="AJ548" s="24"/>
    </row>
    <row r="549" spans="25:36">
      <c r="Y549" s="25"/>
      <c r="Z549" s="25"/>
      <c r="AA549" s="20"/>
      <c r="AB549" s="20"/>
      <c r="AC549" s="20"/>
      <c r="AD549" s="24"/>
      <c r="AE549" s="24"/>
      <c r="AF549" s="24"/>
      <c r="AG549" s="24"/>
      <c r="AH549" s="24"/>
      <c r="AI549" s="24"/>
      <c r="AJ549" s="24"/>
    </row>
  </sheetData>
  <mergeCells count="4">
    <mergeCell ref="G61:M61"/>
    <mergeCell ref="G82:J82"/>
    <mergeCell ref="G205:J205"/>
    <mergeCell ref="G212:M212"/>
  </mergeCells>
  <conditionalFormatting sqref="D21">
    <cfRule type="cellIs" dxfId="105" priority="394" operator="equal">
      <formula>0</formula>
    </cfRule>
    <cfRule type="cellIs" dxfId="104" priority="395" operator="lessThan">
      <formula>0</formula>
    </cfRule>
    <cfRule type="cellIs" dxfId="103" priority="396" operator="greaterThan">
      <formula>0</formula>
    </cfRule>
  </conditionalFormatting>
  <conditionalFormatting sqref="D207:D210">
    <cfRule type="cellIs" dxfId="102" priority="379" operator="equal">
      <formula>0</formula>
    </cfRule>
    <cfRule type="cellIs" dxfId="101" priority="380" operator="lessThan">
      <formula>0</formula>
    </cfRule>
    <cfRule type="cellIs" dxfId="100" priority="381" operator="greaterThan">
      <formula>0</formula>
    </cfRule>
  </conditionalFormatting>
  <conditionalFormatting sqref="D81">
    <cfRule type="cellIs" dxfId="99" priority="348" operator="equal">
      <formula>0</formula>
    </cfRule>
    <cfRule type="cellIs" dxfId="98" priority="349" operator="lessThan">
      <formula>0</formula>
    </cfRule>
    <cfRule type="cellIs" dxfId="97" priority="350" operator="greaterThan">
      <formula>0</formula>
    </cfRule>
  </conditionalFormatting>
  <conditionalFormatting sqref="D111:D118">
    <cfRule type="cellIs" dxfId="96" priority="214" operator="greaterThan">
      <formula>0</formula>
    </cfRule>
    <cfRule type="cellIs" dxfId="95" priority="215" operator="lessThan">
      <formula>0</formula>
    </cfRule>
  </conditionalFormatting>
  <conditionalFormatting sqref="D105:D110 D63:D67">
    <cfRule type="cellIs" dxfId="94" priority="212" operator="lessThan">
      <formula>0</formula>
    </cfRule>
    <cfRule type="cellIs" dxfId="93" priority="213" operator="greaterThan">
      <formula>0</formula>
    </cfRule>
  </conditionalFormatting>
  <conditionalFormatting sqref="D119">
    <cfRule type="cellIs" dxfId="92" priority="210" operator="lessThan">
      <formula>0</formula>
    </cfRule>
    <cfRule type="cellIs" dxfId="91" priority="211" operator="greaterThan">
      <formula>0</formula>
    </cfRule>
  </conditionalFormatting>
  <conditionalFormatting sqref="D120">
    <cfRule type="cellIs" dxfId="90" priority="206" operator="greaterThan">
      <formula>0</formula>
    </cfRule>
    <cfRule type="cellIs" dxfId="89" priority="207" operator="lessThan">
      <formula>0</formula>
    </cfRule>
  </conditionalFormatting>
  <conditionalFormatting sqref="D122:D123">
    <cfRule type="cellIs" dxfId="88" priority="204" operator="lessThan">
      <formula>0</formula>
    </cfRule>
    <cfRule type="cellIs" dxfId="87" priority="205" operator="greaterThan">
      <formula>0</formula>
    </cfRule>
  </conditionalFormatting>
  <conditionalFormatting sqref="D68:D75">
    <cfRule type="cellIs" dxfId="86" priority="193" operator="greaterThan">
      <formula>0</formula>
    </cfRule>
    <cfRule type="cellIs" dxfId="85" priority="194" operator="lessThan">
      <formula>0</formula>
    </cfRule>
  </conditionalFormatting>
  <conditionalFormatting sqref="D76">
    <cfRule type="cellIs" dxfId="84" priority="189" operator="lessThan">
      <formula>0</formula>
    </cfRule>
    <cfRule type="cellIs" dxfId="83" priority="190" operator="greaterThan">
      <formula>0</formula>
    </cfRule>
  </conditionalFormatting>
  <conditionalFormatting sqref="D77">
    <cfRule type="cellIs" dxfId="82" priority="179" operator="greaterThan">
      <formula>0</formula>
    </cfRule>
    <cfRule type="cellIs" dxfId="81" priority="180" operator="lessThan">
      <formula>0</formula>
    </cfRule>
  </conditionalFormatting>
  <conditionalFormatting sqref="D26">
    <cfRule type="cellIs" dxfId="80" priority="177" operator="lessThan">
      <formula>0</formula>
    </cfRule>
    <cfRule type="cellIs" dxfId="79" priority="178" operator="greaterThan">
      <formula>0</formula>
    </cfRule>
  </conditionalFormatting>
  <conditionalFormatting sqref="D84:D87">
    <cfRule type="cellIs" dxfId="78" priority="175" operator="lessThan">
      <formula>0</formula>
    </cfRule>
    <cfRule type="cellIs" dxfId="77" priority="176" operator="greaterThan">
      <formula>0</formula>
    </cfRule>
  </conditionalFormatting>
  <conditionalFormatting sqref="D88">
    <cfRule type="cellIs" dxfId="76" priority="173" operator="lessThan">
      <formula>0</formula>
    </cfRule>
    <cfRule type="cellIs" dxfId="75" priority="174" operator="greaterThan">
      <formula>0</formula>
    </cfRule>
  </conditionalFormatting>
  <conditionalFormatting sqref="D89:D96">
    <cfRule type="cellIs" dxfId="74" priority="171" operator="greaterThan">
      <formula>0</formula>
    </cfRule>
    <cfRule type="cellIs" dxfId="73" priority="172" operator="lessThan">
      <formula>0</formula>
    </cfRule>
  </conditionalFormatting>
  <conditionalFormatting sqref="D5:D17">
    <cfRule type="cellIs" dxfId="72" priority="159" operator="lessThan">
      <formula>0</formula>
    </cfRule>
    <cfRule type="cellIs" dxfId="71" priority="160" operator="greaterThan">
      <formula>0</formula>
    </cfRule>
  </conditionalFormatting>
  <conditionalFormatting sqref="D20">
    <cfRule type="cellIs" dxfId="70" priority="157" operator="lessThan">
      <formula>0</formula>
    </cfRule>
    <cfRule type="cellIs" dxfId="69" priority="158" operator="greaterThan">
      <formula>0</formula>
    </cfRule>
  </conditionalFormatting>
  <conditionalFormatting sqref="D147:D149 D158:D161">
    <cfRule type="cellIs" dxfId="68" priority="155" operator="lessThan">
      <formula>0</formula>
    </cfRule>
    <cfRule type="cellIs" dxfId="67" priority="156" operator="greaterThan">
      <formula>0</formula>
    </cfRule>
  </conditionalFormatting>
  <conditionalFormatting sqref="D150:D157">
    <cfRule type="cellIs" dxfId="66" priority="153" operator="greaterThan">
      <formula>0</formula>
    </cfRule>
    <cfRule type="cellIs" dxfId="65" priority="154" operator="lessThan">
      <formula>0</formula>
    </cfRule>
  </conditionalFormatting>
  <conditionalFormatting sqref="D187:D191">
    <cfRule type="cellIs" dxfId="64" priority="148" operator="greaterThan">
      <formula>0</formula>
    </cfRule>
  </conditionalFormatting>
  <conditionalFormatting sqref="D187:D191">
    <cfRule type="cellIs" dxfId="63" priority="147" operator="lessThan">
      <formula>0</formula>
    </cfRule>
  </conditionalFormatting>
  <conditionalFormatting sqref="D187:D191">
    <cfRule type="cellIs" dxfId="62" priority="146" operator="equal">
      <formula>0</formula>
    </cfRule>
  </conditionalFormatting>
  <conditionalFormatting sqref="D196">
    <cfRule type="cellIs" dxfId="61" priority="140" operator="greaterThan">
      <formula>0</formula>
    </cfRule>
    <cfRule type="cellIs" dxfId="60" priority="141" operator="lessThan">
      <formula>0</formula>
    </cfRule>
  </conditionalFormatting>
  <conditionalFormatting sqref="D197">
    <cfRule type="cellIs" dxfId="59" priority="138" operator="greaterThan">
      <formula>0</formula>
    </cfRule>
    <cfRule type="cellIs" dxfId="58" priority="139" operator="lessThan">
      <formula>0</formula>
    </cfRule>
  </conditionalFormatting>
  <conditionalFormatting sqref="D198">
    <cfRule type="cellIs" dxfId="57" priority="136" operator="greaterThan">
      <formula>0</formula>
    </cfRule>
    <cfRule type="cellIs" dxfId="56" priority="137" operator="lessThan">
      <formula>0</formula>
    </cfRule>
  </conditionalFormatting>
  <conditionalFormatting sqref="D199">
    <cfRule type="cellIs" dxfId="55" priority="134" operator="greaterThan">
      <formula>0</formula>
    </cfRule>
    <cfRule type="cellIs" dxfId="54" priority="135" operator="lessThan">
      <formula>0</formula>
    </cfRule>
  </conditionalFormatting>
  <conditionalFormatting sqref="D192">
    <cfRule type="cellIs" dxfId="53" priority="132" operator="greaterThan">
      <formula>0</formula>
    </cfRule>
    <cfRule type="cellIs" dxfId="52" priority="133" operator="lessThan">
      <formula>0</formula>
    </cfRule>
  </conditionalFormatting>
  <conditionalFormatting sqref="D98">
    <cfRule type="cellIs" dxfId="51" priority="126" operator="lessThan">
      <formula>0</formula>
    </cfRule>
    <cfRule type="cellIs" dxfId="50" priority="127" operator="greaterThan">
      <formula>0</formula>
    </cfRule>
  </conditionalFormatting>
  <conditionalFormatting sqref="D97">
    <cfRule type="cellIs" dxfId="49" priority="120" operator="lessThan">
      <formula>0</formula>
    </cfRule>
    <cfRule type="cellIs" dxfId="48" priority="121" operator="greaterThan">
      <formula>0</formula>
    </cfRule>
  </conditionalFormatting>
  <conditionalFormatting sqref="D200">
    <cfRule type="cellIs" dxfId="47" priority="94" operator="greaterThan">
      <formula>0</formula>
    </cfRule>
    <cfRule type="cellIs" dxfId="46" priority="95" operator="lessThan">
      <formula>0</formula>
    </cfRule>
  </conditionalFormatting>
  <conditionalFormatting sqref="D80">
    <cfRule type="cellIs" dxfId="45" priority="84" operator="lessThan">
      <formula>0</formula>
    </cfRule>
    <cfRule type="cellIs" dxfId="44" priority="85" operator="greaterThan">
      <formula>0</formula>
    </cfRule>
  </conditionalFormatting>
  <conditionalFormatting sqref="D18">
    <cfRule type="cellIs" dxfId="43" priority="78" operator="lessThan">
      <formula>0</formula>
    </cfRule>
    <cfRule type="cellIs" dxfId="42" priority="79" operator="greaterThan">
      <formula>0</formula>
    </cfRule>
  </conditionalFormatting>
  <conditionalFormatting sqref="D99">
    <cfRule type="cellIs" dxfId="41" priority="70" operator="lessThan">
      <formula>0</formula>
    </cfRule>
    <cfRule type="cellIs" dxfId="40" priority="71" operator="greaterThan">
      <formula>0</formula>
    </cfRule>
  </conditionalFormatting>
  <conditionalFormatting sqref="D195">
    <cfRule type="cellIs" dxfId="39" priority="64" operator="greaterThan">
      <formula>0</formula>
    </cfRule>
  </conditionalFormatting>
  <conditionalFormatting sqref="D195">
    <cfRule type="cellIs" dxfId="38" priority="63" operator="lessThan">
      <formula>0</formula>
    </cfRule>
  </conditionalFormatting>
  <conditionalFormatting sqref="D195">
    <cfRule type="cellIs" dxfId="37" priority="62" operator="equal">
      <formula>0</formula>
    </cfRule>
  </conditionalFormatting>
  <conditionalFormatting sqref="D194">
    <cfRule type="cellIs" dxfId="36" priority="60" operator="greaterThan">
      <formula>0</formula>
    </cfRule>
    <cfRule type="cellIs" dxfId="35" priority="61" operator="lessThan">
      <formula>0</formula>
    </cfRule>
  </conditionalFormatting>
  <conditionalFormatting sqref="D201">
    <cfRule type="cellIs" dxfId="34" priority="57" operator="greaterThan">
      <formula>0</formula>
    </cfRule>
  </conditionalFormatting>
  <conditionalFormatting sqref="D201">
    <cfRule type="cellIs" dxfId="33" priority="56" operator="lessThan">
      <formula>0</formula>
    </cfRule>
  </conditionalFormatting>
  <conditionalFormatting sqref="D201">
    <cfRule type="cellIs" dxfId="32" priority="55" operator="equal">
      <formula>0</formula>
    </cfRule>
  </conditionalFormatting>
  <conditionalFormatting sqref="D19">
    <cfRule type="cellIs" dxfId="31" priority="49" operator="lessThan">
      <formula>0</formula>
    </cfRule>
    <cfRule type="cellIs" dxfId="30" priority="50" operator="greaterThan">
      <formula>0</formula>
    </cfRule>
  </conditionalFormatting>
  <conditionalFormatting sqref="D47:D58">
    <cfRule type="cellIs" dxfId="29" priority="47" operator="lessThan">
      <formula>0</formula>
    </cfRule>
    <cfRule type="cellIs" dxfId="28" priority="48" operator="greaterThan">
      <formula>0</formula>
    </cfRule>
  </conditionalFormatting>
  <conditionalFormatting sqref="D101"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D100">
    <cfRule type="cellIs" dxfId="25" priority="41" operator="lessThan">
      <formula>0</formula>
    </cfRule>
    <cfRule type="cellIs" dxfId="24" priority="42" operator="greaterThan">
      <formula>0</formula>
    </cfRule>
  </conditionalFormatting>
  <conditionalFormatting sqref="D165:D183">
    <cfRule type="cellIs" dxfId="23" priority="39" operator="greaterThan">
      <formula>0</formula>
    </cfRule>
    <cfRule type="cellIs" dxfId="22" priority="40" operator="lessThan">
      <formula>0</formula>
    </cfRule>
  </conditionalFormatting>
  <conditionalFormatting sqref="D202">
    <cfRule type="cellIs" dxfId="21" priority="38" operator="greaterThan">
      <formula>0</formula>
    </cfRule>
  </conditionalFormatting>
  <conditionalFormatting sqref="D202">
    <cfRule type="cellIs" dxfId="20" priority="37" operator="lessThan">
      <formula>0</formula>
    </cfRule>
  </conditionalFormatting>
  <conditionalFormatting sqref="D202">
    <cfRule type="cellIs" dxfId="19" priority="36" operator="equal">
      <formula>0</formula>
    </cfRule>
  </conditionalFormatting>
  <conditionalFormatting sqref="D203">
    <cfRule type="cellIs" dxfId="18" priority="35" operator="greaterThan">
      <formula>0</formula>
    </cfRule>
  </conditionalFormatting>
  <conditionalFormatting sqref="D203">
    <cfRule type="cellIs" dxfId="17" priority="34" operator="lessThan">
      <formula>0</formula>
    </cfRule>
  </conditionalFormatting>
  <conditionalFormatting sqref="D203">
    <cfRule type="cellIs" dxfId="16" priority="33" operator="equal">
      <formula>0</formula>
    </cfRule>
  </conditionalFormatting>
  <conditionalFormatting sqref="D193">
    <cfRule type="cellIs" dxfId="15" priority="31" operator="greaterThan">
      <formula>0</formula>
    </cfRule>
    <cfRule type="cellIs" dxfId="14" priority="32" operator="lessThan">
      <formula>0</formula>
    </cfRule>
  </conditionalFormatting>
  <conditionalFormatting sqref="D121"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D27:D40 D42:D43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D131:D138">
    <cfRule type="cellIs" dxfId="9" priority="17" operator="greaterThan">
      <formula>0</formula>
    </cfRule>
    <cfRule type="cellIs" dxfId="8" priority="18" operator="lessThan">
      <formula>0</formula>
    </cfRule>
  </conditionalFormatting>
  <conditionalFormatting sqref="D127:D130"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D139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D140">
    <cfRule type="cellIs" dxfId="3" priority="11" operator="greaterThan">
      <formula>0</formula>
    </cfRule>
    <cfRule type="cellIs" dxfId="2" priority="12" operator="lessThan">
      <formula>0</formula>
    </cfRule>
  </conditionalFormatting>
  <conditionalFormatting sqref="D41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fitToHeight="0" orientation="landscape" r:id="rId1"/>
  <headerFooter>
    <oddHeader>&amp;R&amp;"Calibri"&amp;10&amp;KFF8000Chronione w PGE S.A.&amp;1#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6"/>
  <sheetViews>
    <sheetView showGridLines="0" zoomScale="85" zoomScaleNormal="85" workbookViewId="0">
      <pane xSplit="3" ySplit="7" topLeftCell="D170" activePane="bottomRight" state="frozen"/>
      <selection pane="topRight" activeCell="D1" sqref="D1"/>
      <selection pane="bottomLeft" activeCell="A8" sqref="A8"/>
      <selection pane="bottomRight" activeCell="D190" sqref="D190:D191"/>
    </sheetView>
  </sheetViews>
  <sheetFormatPr defaultRowHeight="14.25"/>
  <cols>
    <col min="1" max="1" width="1.8984375" customWidth="1"/>
    <col min="2" max="2" width="41.5" style="53" customWidth="1"/>
    <col min="3" max="3" width="25" style="53" customWidth="1"/>
    <col min="4" max="5" width="17.5" style="53" customWidth="1"/>
    <col min="6" max="6" width="19.5" style="53" customWidth="1"/>
    <col min="7" max="9" width="17.5" style="53" customWidth="1"/>
    <col min="10" max="10" width="21.5" style="53" customWidth="1"/>
    <col min="11" max="11" width="20.5" style="53" customWidth="1"/>
    <col min="12" max="13" width="21.5" style="53" customWidth="1"/>
    <col min="14" max="14" width="21.5" customWidth="1"/>
  </cols>
  <sheetData>
    <row r="3" spans="2:27" s="351" customFormat="1" ht="18.75" thickBot="1">
      <c r="B3" s="350" t="s">
        <v>213</v>
      </c>
      <c r="AA3" s="350"/>
    </row>
    <row r="4" spans="2:27" s="353" customFormat="1" ht="15">
      <c r="B4" s="438" t="s">
        <v>214</v>
      </c>
      <c r="C4" s="352" t="s">
        <v>215</v>
      </c>
      <c r="D4" s="441"/>
      <c r="E4" s="441"/>
      <c r="F4" s="441"/>
      <c r="G4" s="441"/>
      <c r="H4" s="352" t="s">
        <v>216</v>
      </c>
      <c r="I4" s="352" t="s">
        <v>217</v>
      </c>
      <c r="J4" s="352" t="s">
        <v>218</v>
      </c>
      <c r="K4" s="352" t="s">
        <v>218</v>
      </c>
      <c r="L4" s="352" t="s">
        <v>219</v>
      </c>
      <c r="M4" s="352" t="s">
        <v>219</v>
      </c>
      <c r="N4" s="351"/>
      <c r="O4" s="351"/>
    </row>
    <row r="5" spans="2:27" s="353" customFormat="1" ht="15.75" customHeight="1">
      <c r="B5" s="439"/>
      <c r="C5" s="354" t="s">
        <v>220</v>
      </c>
      <c r="D5" s="435" t="s">
        <v>221</v>
      </c>
      <c r="E5" s="435"/>
      <c r="F5" s="435" t="s">
        <v>222</v>
      </c>
      <c r="G5" s="435"/>
      <c r="H5" s="354" t="s">
        <v>223</v>
      </c>
      <c r="I5" s="354" t="s">
        <v>223</v>
      </c>
      <c r="J5" s="354" t="s">
        <v>224</v>
      </c>
      <c r="K5" s="354" t="s">
        <v>224</v>
      </c>
      <c r="L5" s="354" t="s">
        <v>225</v>
      </c>
      <c r="M5" s="354" t="s">
        <v>226</v>
      </c>
    </row>
    <row r="6" spans="2:27" s="353" customFormat="1" ht="15">
      <c r="B6" s="439"/>
      <c r="C6" s="355"/>
      <c r="D6" s="435" t="s">
        <v>227</v>
      </c>
      <c r="E6" s="435"/>
      <c r="F6" s="435" t="s">
        <v>228</v>
      </c>
      <c r="G6" s="435"/>
      <c r="H6" s="354" t="s">
        <v>229</v>
      </c>
      <c r="I6" s="354" t="s">
        <v>230</v>
      </c>
      <c r="J6" s="355"/>
      <c r="K6" s="355"/>
      <c r="L6" s="355"/>
      <c r="M6" s="355"/>
    </row>
    <row r="7" spans="2:27" s="353" customFormat="1" ht="15.75" thickBot="1">
      <c r="B7" s="440"/>
      <c r="C7" s="356"/>
      <c r="D7" s="357" t="s">
        <v>464</v>
      </c>
      <c r="E7" s="357" t="s">
        <v>465</v>
      </c>
      <c r="F7" s="357" t="str">
        <f>D7</f>
        <v>Q2 2024</v>
      </c>
      <c r="G7" s="357" t="str">
        <f>E7</f>
        <v>Q2 2023</v>
      </c>
      <c r="H7" s="357" t="str">
        <f>D7</f>
        <v>Q2 2024</v>
      </c>
      <c r="I7" s="357" t="str">
        <f>H7</f>
        <v>Q2 2024</v>
      </c>
      <c r="J7" s="357" t="str">
        <f>D7</f>
        <v>Q2 2024</v>
      </c>
      <c r="K7" s="357" t="str">
        <f>E7</f>
        <v>Q2 2023</v>
      </c>
      <c r="L7" s="357" t="str">
        <f>J7</f>
        <v>Q2 2024</v>
      </c>
      <c r="M7" s="357" t="str">
        <f>K7</f>
        <v>Q2 2023</v>
      </c>
    </row>
    <row r="8" spans="2:27" s="353" customFormat="1" ht="15">
      <c r="B8" s="358"/>
      <c r="C8" s="442" t="s">
        <v>231</v>
      </c>
      <c r="D8" s="424">
        <f>'Szczegółowe dane operacyjne_PL'!D8:D9</f>
        <v>5382</v>
      </c>
      <c r="E8" s="424">
        <f>'Szczegółowe dane operacyjne_PL'!E8:E9</f>
        <v>4703</v>
      </c>
      <c r="F8" s="424">
        <f>'Szczegółowe dane operacyjne_PL'!F8:F9</f>
        <v>320</v>
      </c>
      <c r="G8" s="424">
        <f>'Szczegółowe dane operacyjne_PL'!G8:G9</f>
        <v>358</v>
      </c>
      <c r="H8" s="424">
        <f>'Szczegółowe dane operacyjne_PL'!H8:H9</f>
        <v>5097</v>
      </c>
      <c r="I8" s="424">
        <f>'Szczegółowe dane operacyjne_PL'!I8:I9</f>
        <v>374</v>
      </c>
      <c r="J8" s="427">
        <f>'Szczegółowe dane operacyjne_PL'!J8:J9</f>
        <v>6415471.7999999998</v>
      </c>
      <c r="K8" s="427">
        <f>'Szczegółowe dane operacyjne_PL'!K8:K9</f>
        <v>5810165.0999999996</v>
      </c>
      <c r="L8" s="427">
        <f>'Szczegółowe dane operacyjne_PL'!L8:L9</f>
        <v>8466</v>
      </c>
      <c r="M8" s="427">
        <f>'Szczegółowe dane operacyjne_PL'!M8:M9</f>
        <v>8703</v>
      </c>
    </row>
    <row r="9" spans="2:27" s="353" customFormat="1" ht="15.75" thickBot="1">
      <c r="B9" s="356" t="s">
        <v>232</v>
      </c>
      <c r="C9" s="443"/>
      <c r="D9" s="425"/>
      <c r="E9" s="425"/>
      <c r="F9" s="425"/>
      <c r="G9" s="425"/>
      <c r="H9" s="425"/>
      <c r="I9" s="425"/>
      <c r="J9" s="428"/>
      <c r="K9" s="428"/>
      <c r="L9" s="428"/>
      <c r="M9" s="428"/>
      <c r="O9" s="359"/>
      <c r="P9" s="359"/>
    </row>
    <row r="10" spans="2:27" s="353" customFormat="1" ht="15">
      <c r="B10" s="420" t="s">
        <v>233</v>
      </c>
      <c r="C10" s="360" t="s">
        <v>231</v>
      </c>
      <c r="D10" s="424">
        <f>'Szczegółowe dane operacyjne_PL'!D10:D11</f>
        <v>1978</v>
      </c>
      <c r="E10" s="424">
        <f>'Szczegółowe dane operacyjne_PL'!E10:E11</f>
        <v>1991</v>
      </c>
      <c r="F10" s="424">
        <f>'Szczegółowe dane operacyjne_PL'!F10:F11</f>
        <v>90</v>
      </c>
      <c r="G10" s="424">
        <f>'Szczegółowe dane operacyjne_PL'!G10:G11</f>
        <v>133</v>
      </c>
      <c r="H10" s="424">
        <f>'Szczegółowe dane operacyjne_PL'!H10:H11</f>
        <v>2059</v>
      </c>
      <c r="I10" s="424">
        <f>'Szczegółowe dane operacyjne_PL'!I10:I11</f>
        <v>334</v>
      </c>
      <c r="J10" s="427">
        <f>'Szczegółowe dane operacyjne_PL'!J10:J11</f>
        <v>2127224</v>
      </c>
      <c r="K10" s="427">
        <f>'Szczegółowe dane operacyjne_PL'!K10:K11</f>
        <v>2087382</v>
      </c>
      <c r="L10" s="427">
        <f>'Szczegółowe dane operacyjne_PL'!L10:L11</f>
        <v>3561</v>
      </c>
      <c r="M10" s="427">
        <f>'Szczegółowe dane operacyjne_PL'!M10:M11</f>
        <v>3888</v>
      </c>
    </row>
    <row r="11" spans="2:27" s="353" customFormat="1" ht="15.75" thickBot="1">
      <c r="B11" s="421"/>
      <c r="C11" s="361" t="s">
        <v>234</v>
      </c>
      <c r="D11" s="425"/>
      <c r="E11" s="425"/>
      <c r="F11" s="425"/>
      <c r="G11" s="425"/>
      <c r="H11" s="425"/>
      <c r="I11" s="425"/>
      <c r="J11" s="428"/>
      <c r="K11" s="428"/>
      <c r="L11" s="428"/>
      <c r="M11" s="428"/>
    </row>
    <row r="12" spans="2:27" s="353" customFormat="1" ht="15">
      <c r="B12" s="420" t="s">
        <v>235</v>
      </c>
      <c r="C12" s="360" t="s">
        <v>236</v>
      </c>
      <c r="D12" s="424">
        <f>'Szczegółowe dane operacyjne_PL'!D12:D13</f>
        <v>2099</v>
      </c>
      <c r="E12" s="424">
        <f>'Szczegółowe dane operacyjne_PL'!E12:E13</f>
        <v>2079</v>
      </c>
      <c r="F12" s="424">
        <f>'Szczegółowe dane operacyjne_PL'!F12:F13</f>
        <v>33</v>
      </c>
      <c r="G12" s="424">
        <f>'Szczegółowe dane operacyjne_PL'!G12:G13</f>
        <v>39</v>
      </c>
      <c r="H12" s="424">
        <f>'Szczegółowe dane operacyjne_PL'!H12:H13</f>
        <v>3408</v>
      </c>
      <c r="I12" s="424">
        <f>'Szczegółowe dane operacyjne_PL'!I12:I13</f>
        <v>102</v>
      </c>
      <c r="J12" s="427">
        <f>'Szczegółowe dane operacyjne_PL'!J12:J13</f>
        <v>1877583</v>
      </c>
      <c r="K12" s="427">
        <f>'Szczegółowe dane operacyjne_PL'!K12:K13</f>
        <v>1840460.57</v>
      </c>
      <c r="L12" s="427">
        <f>'Szczegółowe dane operacyjne_PL'!L12:L13</f>
        <v>624</v>
      </c>
      <c r="M12" s="427">
        <f>'Szczegółowe dane operacyjne_PL'!M12:M13</f>
        <v>678</v>
      </c>
    </row>
    <row r="13" spans="2:27" s="353" customFormat="1" ht="15.75" thickBot="1">
      <c r="B13" s="421"/>
      <c r="C13" s="361" t="s">
        <v>234</v>
      </c>
      <c r="D13" s="425"/>
      <c r="E13" s="425"/>
      <c r="F13" s="425"/>
      <c r="G13" s="425"/>
      <c r="H13" s="425"/>
      <c r="I13" s="425"/>
      <c r="J13" s="428"/>
      <c r="K13" s="428"/>
      <c r="L13" s="428"/>
      <c r="M13" s="428"/>
    </row>
    <row r="14" spans="2:27" s="353" customFormat="1" ht="15">
      <c r="B14" s="420" t="s">
        <v>237</v>
      </c>
      <c r="C14" s="360" t="s">
        <v>236</v>
      </c>
      <c r="D14" s="424">
        <f>'Szczegółowe dane operacyjne_PL'!D14:D15</f>
        <v>459</v>
      </c>
      <c r="E14" s="424">
        <f>'Szczegółowe dane operacyjne_PL'!E14:E15</f>
        <v>510</v>
      </c>
      <c r="F14" s="424">
        <f>'Szczegółowe dane operacyjne_PL'!F14:F15</f>
        <v>67</v>
      </c>
      <c r="G14" s="424">
        <f>'Szczegółowe dane operacyjne_PL'!G14:G15</f>
        <v>73</v>
      </c>
      <c r="H14" s="424">
        <f>'Szczegółowe dane operacyjne_PL'!H14:H15</f>
        <v>908</v>
      </c>
      <c r="I14" s="424">
        <f>'Szczegółowe dane operacyjne_PL'!I14:I15</f>
        <v>91</v>
      </c>
      <c r="J14" s="427">
        <f>'Szczegółowe dane operacyjne_PL'!J14:J15</f>
        <v>482806.99999999994</v>
      </c>
      <c r="K14" s="427">
        <f>'Szczegółowe dane operacyjne_PL'!K14:K15</f>
        <v>533577</v>
      </c>
      <c r="L14" s="427">
        <f>'Szczegółowe dane operacyjne_PL'!L14:L15</f>
        <v>1746</v>
      </c>
      <c r="M14" s="427">
        <f>'Szczegółowe dane operacyjne_PL'!M14:M15</f>
        <v>1812</v>
      </c>
    </row>
    <row r="15" spans="2:27" s="353" customFormat="1" ht="15.75" thickBot="1">
      <c r="B15" s="421"/>
      <c r="C15" s="361" t="s">
        <v>234</v>
      </c>
      <c r="D15" s="425"/>
      <c r="E15" s="425"/>
      <c r="F15" s="425"/>
      <c r="G15" s="425"/>
      <c r="H15" s="425"/>
      <c r="I15" s="425"/>
      <c r="J15" s="428"/>
      <c r="K15" s="428"/>
      <c r="L15" s="428"/>
      <c r="M15" s="428"/>
    </row>
    <row r="16" spans="2:27" s="353" customFormat="1" ht="15">
      <c r="B16" s="362"/>
      <c r="C16" s="422" t="s">
        <v>236</v>
      </c>
      <c r="D16" s="424">
        <f>'Szczegółowe dane operacyjne_PL'!D16:D17</f>
        <v>659</v>
      </c>
      <c r="E16" s="424">
        <f>'Szczegółowe dane operacyjne_PL'!E16:E17</f>
        <v>586</v>
      </c>
      <c r="F16" s="424">
        <f>'Szczegółowe dane operacyjne_PL'!F16:F17</f>
        <v>13</v>
      </c>
      <c r="G16" s="424">
        <f>'Szczegółowe dane operacyjne_PL'!G16:G17</f>
        <v>16</v>
      </c>
      <c r="H16" s="424">
        <f>'Szczegółowe dane operacyjne_PL'!H16:H17</f>
        <v>920</v>
      </c>
      <c r="I16" s="424">
        <f>'Szczegółowe dane operacyjne_PL'!I16:I17</f>
        <v>57</v>
      </c>
      <c r="J16" s="427">
        <f>'Szczegółowe dane operacyjne_PL'!J16:J17</f>
        <v>673362.6</v>
      </c>
      <c r="K16" s="427">
        <f>'Szczegółowe dane operacyjne_PL'!K16:K17</f>
        <v>690013.29</v>
      </c>
      <c r="L16" s="427">
        <f>'Szczegółowe dane operacyjne_PL'!L16:L17</f>
        <v>488.75</v>
      </c>
      <c r="M16" s="427">
        <f>'Szczegółowe dane operacyjne_PL'!M16:M17</f>
        <v>615.75</v>
      </c>
    </row>
    <row r="17" spans="2:27" s="353" customFormat="1" ht="16.5" thickBot="1">
      <c r="B17" s="363" t="s">
        <v>238</v>
      </c>
      <c r="C17" s="423"/>
      <c r="D17" s="425"/>
      <c r="E17" s="425"/>
      <c r="F17" s="425"/>
      <c r="G17" s="425"/>
      <c r="H17" s="425"/>
      <c r="I17" s="425"/>
      <c r="J17" s="428"/>
      <c r="K17" s="428"/>
      <c r="L17" s="428"/>
      <c r="M17" s="428"/>
    </row>
    <row r="18" spans="2:27" s="353" customFormat="1" ht="29.25" customHeight="1" thickBot="1">
      <c r="B18" s="364" t="s">
        <v>239</v>
      </c>
      <c r="C18" s="364"/>
      <c r="D18" s="365">
        <f>SUM(D8:D17)</f>
        <v>10577</v>
      </c>
      <c r="E18" s="365">
        <f t="shared" ref="E18:M18" si="0">SUM(E8:E17)</f>
        <v>9869</v>
      </c>
      <c r="F18" s="365">
        <f t="shared" si="0"/>
        <v>523</v>
      </c>
      <c r="G18" s="365">
        <f t="shared" si="0"/>
        <v>619</v>
      </c>
      <c r="H18" s="365">
        <f t="shared" si="0"/>
        <v>12392</v>
      </c>
      <c r="I18" s="365">
        <f t="shared" si="0"/>
        <v>958</v>
      </c>
      <c r="J18" s="365">
        <f t="shared" si="0"/>
        <v>11576448.4</v>
      </c>
      <c r="K18" s="366">
        <f t="shared" si="0"/>
        <v>10961597.960000001</v>
      </c>
      <c r="L18" s="366">
        <f t="shared" si="0"/>
        <v>14885.75</v>
      </c>
      <c r="M18" s="366">
        <f t="shared" si="0"/>
        <v>15696.75</v>
      </c>
    </row>
    <row r="19" spans="2:27" s="353" customFormat="1" ht="15">
      <c r="B19" s="367" t="s">
        <v>240</v>
      </c>
      <c r="C19" s="360"/>
      <c r="D19" s="368"/>
      <c r="E19" s="368"/>
      <c r="F19" s="369"/>
      <c r="G19" s="369"/>
      <c r="H19" s="369"/>
      <c r="I19" s="369"/>
      <c r="J19" s="370"/>
      <c r="K19" s="369"/>
    </row>
    <row r="20" spans="2:27" s="353" customFormat="1" ht="15">
      <c r="B20" s="367" t="s">
        <v>241</v>
      </c>
      <c r="C20" s="360"/>
      <c r="D20" s="368"/>
      <c r="E20" s="368"/>
      <c r="F20" s="369"/>
      <c r="G20" s="369"/>
      <c r="H20" s="369"/>
      <c r="I20" s="369"/>
      <c r="J20" s="370"/>
      <c r="K20" s="369"/>
    </row>
    <row r="21" spans="2:27" s="353" customFormat="1" ht="15">
      <c r="B21" s="367" t="s">
        <v>242</v>
      </c>
      <c r="C21" s="360"/>
      <c r="D21" s="368"/>
      <c r="E21" s="368"/>
      <c r="F21" s="369"/>
      <c r="G21" s="369"/>
      <c r="H21" s="369"/>
      <c r="I21" s="369"/>
      <c r="J21" s="370"/>
      <c r="K21" s="369"/>
    </row>
    <row r="22" spans="2:27" s="353" customFormat="1" ht="15">
      <c r="B22" s="367"/>
      <c r="C22" s="360"/>
      <c r="D22" s="368"/>
      <c r="E22" s="368"/>
      <c r="F22" s="369"/>
      <c r="G22" s="369"/>
      <c r="H22" s="369"/>
      <c r="I22" s="369"/>
      <c r="J22" s="370"/>
      <c r="K22" s="369"/>
    </row>
    <row r="23" spans="2:27" s="351" customFormat="1" ht="18.75" thickBot="1">
      <c r="B23" s="350" t="s">
        <v>243</v>
      </c>
      <c r="AA23" s="350"/>
    </row>
    <row r="24" spans="2:27" s="353" customFormat="1" ht="15">
      <c r="B24" s="438" t="s">
        <v>244</v>
      </c>
      <c r="C24" s="352" t="s">
        <v>215</v>
      </c>
      <c r="D24" s="441"/>
      <c r="E24" s="441"/>
      <c r="F24" s="441"/>
      <c r="G24" s="441"/>
      <c r="H24" s="352" t="s">
        <v>216</v>
      </c>
      <c r="I24" s="352" t="s">
        <v>217</v>
      </c>
      <c r="J24" s="352" t="s">
        <v>218</v>
      </c>
      <c r="K24" s="352" t="s">
        <v>218</v>
      </c>
      <c r="L24" s="352" t="s">
        <v>219</v>
      </c>
      <c r="M24" s="352" t="s">
        <v>219</v>
      </c>
      <c r="N24" s="351"/>
      <c r="O24" s="351"/>
    </row>
    <row r="25" spans="2:27" s="353" customFormat="1" ht="15.75" customHeight="1">
      <c r="B25" s="439"/>
      <c r="C25" s="354" t="s">
        <v>220</v>
      </c>
      <c r="D25" s="435" t="s">
        <v>221</v>
      </c>
      <c r="E25" s="435"/>
      <c r="F25" s="435" t="s">
        <v>222</v>
      </c>
      <c r="G25" s="435"/>
      <c r="H25" s="354" t="s">
        <v>223</v>
      </c>
      <c r="I25" s="354" t="s">
        <v>223</v>
      </c>
      <c r="J25" s="354" t="s">
        <v>245</v>
      </c>
      <c r="K25" s="354" t="s">
        <v>245</v>
      </c>
      <c r="L25" s="354" t="s">
        <v>246</v>
      </c>
      <c r="M25" s="354" t="s">
        <v>247</v>
      </c>
    </row>
    <row r="26" spans="2:27" s="353" customFormat="1" ht="15.75" customHeight="1">
      <c r="B26" s="439"/>
      <c r="C26" s="355"/>
      <c r="D26" s="435" t="s">
        <v>227</v>
      </c>
      <c r="E26" s="435"/>
      <c r="F26" s="435" t="s">
        <v>228</v>
      </c>
      <c r="G26" s="435"/>
      <c r="H26" s="354" t="s">
        <v>229</v>
      </c>
      <c r="I26" s="354" t="s">
        <v>230</v>
      </c>
      <c r="J26" s="355"/>
      <c r="K26" s="355"/>
      <c r="L26" s="355"/>
      <c r="M26" s="355"/>
    </row>
    <row r="27" spans="2:27" s="353" customFormat="1" ht="15.75" thickBot="1">
      <c r="B27" s="440"/>
      <c r="C27" s="356"/>
      <c r="D27" s="357" t="str">
        <f>D7</f>
        <v>Q2 2024</v>
      </c>
      <c r="E27" s="357" t="str">
        <f>E7</f>
        <v>Q2 2023</v>
      </c>
      <c r="F27" s="357" t="str">
        <f>F7</f>
        <v>Q2 2024</v>
      </c>
      <c r="G27" s="357" t="str">
        <f>G7</f>
        <v>Q2 2023</v>
      </c>
      <c r="H27" s="357" t="str">
        <f t="shared" ref="H27:M27" si="1">H7</f>
        <v>Q2 2024</v>
      </c>
      <c r="I27" s="357" t="str">
        <f t="shared" si="1"/>
        <v>Q2 2024</v>
      </c>
      <c r="J27" s="357" t="str">
        <f t="shared" si="1"/>
        <v>Q2 2024</v>
      </c>
      <c r="K27" s="357" t="str">
        <f t="shared" si="1"/>
        <v>Q2 2023</v>
      </c>
      <c r="L27" s="357" t="str">
        <f t="shared" si="1"/>
        <v>Q2 2024</v>
      </c>
      <c r="M27" s="357" t="str">
        <f t="shared" si="1"/>
        <v>Q2 2023</v>
      </c>
    </row>
    <row r="28" spans="2:27" s="353" customFormat="1" ht="15">
      <c r="B28" s="420" t="s">
        <v>248</v>
      </c>
      <c r="C28" s="360" t="s">
        <v>249</v>
      </c>
      <c r="D28" s="424">
        <f>'Szczegółowe dane operacyjne_PL'!D28:D30</f>
        <v>16.439279999999997</v>
      </c>
      <c r="E28" s="424">
        <f>'Szczegółowe dane operacyjne_PL'!E28:E30</f>
        <v>118.44552499999992</v>
      </c>
      <c r="F28" s="424">
        <f>'Szczegółowe dane operacyjne_PL'!F28:F30</f>
        <v>239.58120000000031</v>
      </c>
      <c r="G28" s="424">
        <f>'Szczegółowe dane operacyjne_PL'!G28:G30</f>
        <v>332.91730000000007</v>
      </c>
      <c r="H28" s="424">
        <f>'Szczegółowe dane operacyjne_PL'!H28:H30</f>
        <v>247</v>
      </c>
      <c r="I28" s="424">
        <f>'Szczegółowe dane operacyjne_PL'!I28:I30</f>
        <v>371</v>
      </c>
      <c r="J28" s="424">
        <f>'Szczegółowe dane operacyjne_PL'!J28:J30</f>
        <v>25228.860000000015</v>
      </c>
      <c r="K28" s="424">
        <f>'Szczegółowe dane operacyjne_PL'!K28:K30</f>
        <v>60139.100000000006</v>
      </c>
      <c r="L28" s="424">
        <f>'Szczegółowe dane operacyjne_PL'!L28:L30</f>
        <v>2420</v>
      </c>
      <c r="M28" s="424">
        <f>'Szczegółowe dane operacyjne_PL'!M28:M30</f>
        <v>3516.199999999998</v>
      </c>
    </row>
    <row r="29" spans="2:27" s="353" customFormat="1" ht="24.6" customHeight="1">
      <c r="B29" s="437"/>
      <c r="C29" s="360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371"/>
      <c r="O29" s="371"/>
    </row>
    <row r="30" spans="2:27" s="353" customFormat="1" ht="15.75" thickBot="1">
      <c r="B30" s="421"/>
      <c r="C30" s="361" t="s">
        <v>236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371"/>
      <c r="O30" s="371"/>
    </row>
    <row r="31" spans="2:27" s="353" customFormat="1" ht="15">
      <c r="B31" s="420" t="s">
        <v>250</v>
      </c>
      <c r="C31" s="360" t="s">
        <v>249</v>
      </c>
      <c r="D31" s="424">
        <f>'Szczegółowe dane operacyjne_PL'!D31:D33</f>
        <v>49.019799999999975</v>
      </c>
      <c r="E31" s="424">
        <f>'Szczegółowe dane operacyjne_PL'!E31:E33</f>
        <v>137.26621199999997</v>
      </c>
      <c r="F31" s="424">
        <f>'Szczegółowe dane operacyjne_PL'!F31:F33</f>
        <v>236.61378999999988</v>
      </c>
      <c r="G31" s="424">
        <f>'Szczegółowe dane operacyjne_PL'!G31:G33</f>
        <v>328.97114999999997</v>
      </c>
      <c r="H31" s="424">
        <f>'Szczegółowe dane operacyjne_PL'!H31:H33</f>
        <v>141</v>
      </c>
      <c r="I31" s="424">
        <f>'Szczegółowe dane operacyjne_PL'!I31:I33</f>
        <v>401</v>
      </c>
      <c r="J31" s="424">
        <f>'Szczegółowe dane operacyjne_PL'!J31:J33</f>
        <v>29166.999999999971</v>
      </c>
      <c r="K31" s="424">
        <f>'Szczegółowe dane operacyjne_PL'!K31:K33</f>
        <v>56498</v>
      </c>
      <c r="L31" s="424">
        <f>'Szczegółowe dane operacyjne_PL'!L31:L33</f>
        <v>3125.25</v>
      </c>
      <c r="M31" s="424">
        <f>'Szczegółowe dane operacyjne_PL'!M31:M33</f>
        <v>10734.42</v>
      </c>
      <c r="N31" s="371"/>
      <c r="O31" s="371"/>
    </row>
    <row r="32" spans="2:27" s="353" customFormat="1" ht="15">
      <c r="B32" s="437"/>
      <c r="C32" s="360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371"/>
      <c r="O32" s="371"/>
    </row>
    <row r="33" spans="2:15" s="353" customFormat="1" ht="15.75" thickBot="1">
      <c r="B33" s="421"/>
      <c r="C33" s="361" t="s">
        <v>236</v>
      </c>
      <c r="D33" s="425"/>
      <c r="E33" s="425"/>
      <c r="F33" s="425"/>
      <c r="G33" s="425"/>
      <c r="H33" s="425"/>
      <c r="I33" s="425"/>
      <c r="J33" s="425"/>
      <c r="K33" s="425"/>
      <c r="L33" s="425"/>
      <c r="M33" s="425"/>
    </row>
    <row r="34" spans="2:15" s="353" customFormat="1" ht="15">
      <c r="B34" s="420" t="s">
        <v>251</v>
      </c>
      <c r="C34" s="360" t="s">
        <v>249</v>
      </c>
      <c r="D34" s="424">
        <f>'Szczegółowe dane operacyjne_PL'!D34:D35</f>
        <v>179.26209299999999</v>
      </c>
      <c r="E34" s="424">
        <f>'Szczegółowe dane operacyjne_PL'!E34:E35</f>
        <v>218.44695799999997</v>
      </c>
      <c r="F34" s="424">
        <f>'Szczegółowe dane operacyjne_PL'!F34:F35</f>
        <v>218.49600000000009</v>
      </c>
      <c r="G34" s="424">
        <f>'Szczegółowe dane operacyjne_PL'!G34:G35</f>
        <v>260.35300000000007</v>
      </c>
      <c r="H34" s="424">
        <f>'Szczegółowe dane operacyjne_PL'!H34:H35</f>
        <v>237</v>
      </c>
      <c r="I34" s="424">
        <f>'Szczegółowe dane operacyjne_PL'!I34:I35</f>
        <v>265</v>
      </c>
      <c r="J34" s="424">
        <f>'Szczegółowe dane operacyjne_PL'!J34:J35</f>
        <v>79320</v>
      </c>
      <c r="K34" s="424">
        <f>'Szczegółowe dane operacyjne_PL'!K34:K35</f>
        <v>96390</v>
      </c>
      <c r="L34" s="424">
        <f>'Szczegółowe dane operacyjne_PL'!L34:L35</f>
        <v>3617.08</v>
      </c>
      <c r="M34" s="424">
        <f>'Szczegółowe dane operacyjne_PL'!M34:M35</f>
        <v>4012.1499999999992</v>
      </c>
    </row>
    <row r="35" spans="2:15" s="353" customFormat="1" ht="15.75" thickBot="1">
      <c r="B35" s="421"/>
      <c r="C35" s="361" t="s">
        <v>236</v>
      </c>
      <c r="D35" s="425"/>
      <c r="E35" s="425"/>
      <c r="F35" s="425"/>
      <c r="G35" s="425"/>
      <c r="H35" s="425"/>
      <c r="I35" s="425"/>
      <c r="J35" s="425"/>
      <c r="K35" s="425"/>
      <c r="L35" s="425"/>
      <c r="M35" s="425"/>
    </row>
    <row r="36" spans="2:15" s="353" customFormat="1" ht="15">
      <c r="B36" s="420" t="s">
        <v>252</v>
      </c>
      <c r="C36" s="360" t="s">
        <v>236</v>
      </c>
      <c r="D36" s="424">
        <f>'Szczegółowe dane operacyjne_PL'!D36:D37</f>
        <v>51.008457000000021</v>
      </c>
      <c r="E36" s="424">
        <f>'Szczegółowe dane operacyjne_PL'!E36:E37</f>
        <v>68.218032999999991</v>
      </c>
      <c r="F36" s="424">
        <f>'Szczegółowe dane operacyjne_PL'!F36:F37</f>
        <v>532.43559000000005</v>
      </c>
      <c r="G36" s="424">
        <f>'Szczegółowe dane operacyjne_PL'!G36:G37</f>
        <v>628.39829999999984</v>
      </c>
      <c r="H36" s="424">
        <f>'Szczegółowe dane operacyjne_PL'!H36:H37</f>
        <v>177</v>
      </c>
      <c r="I36" s="424">
        <f>'Szczegółowe dane operacyjne_PL'!I36:I37</f>
        <v>515</v>
      </c>
      <c r="J36" s="424">
        <f>'Szczegółowe dane operacyjne_PL'!J36:J37</f>
        <v>103227.00000000003</v>
      </c>
      <c r="K36" s="424">
        <f>'Szczegółowe dane operacyjne_PL'!K36:K37</f>
        <v>128750</v>
      </c>
      <c r="L36" s="424">
        <f>'Szczegółowe dane operacyjne_PL'!L36:L37</f>
        <v>6758</v>
      </c>
      <c r="M36" s="424">
        <f>'Szczegółowe dane operacyjne_PL'!M36:M37</f>
        <v>6738.88</v>
      </c>
    </row>
    <row r="37" spans="2:15" s="353" customFormat="1" ht="15.75" thickBot="1">
      <c r="B37" s="421"/>
      <c r="C37" s="361" t="s">
        <v>253</v>
      </c>
      <c r="D37" s="425"/>
      <c r="E37" s="425"/>
      <c r="F37" s="425"/>
      <c r="G37" s="425"/>
      <c r="H37" s="425"/>
      <c r="I37" s="425"/>
      <c r="J37" s="425"/>
      <c r="K37" s="425"/>
      <c r="L37" s="425"/>
      <c r="M37" s="425"/>
    </row>
    <row r="38" spans="2:15" s="353" customFormat="1" ht="15">
      <c r="B38" s="420" t="s">
        <v>254</v>
      </c>
      <c r="C38" s="360" t="s">
        <v>231</v>
      </c>
      <c r="D38" s="424">
        <f>'Szczegółowe dane operacyjne_PL'!D38:D40</f>
        <v>17.654</v>
      </c>
      <c r="E38" s="424">
        <f>'Szczegółowe dane operacyjne_PL'!E38:E40</f>
        <v>11.631203000000001</v>
      </c>
      <c r="F38" s="424">
        <f>'Szczegółowe dane operacyjne_PL'!F38:F40</f>
        <v>70.099000000000018</v>
      </c>
      <c r="G38" s="424">
        <f>'Szczegółowe dane operacyjne_PL'!G38:G40</f>
        <v>86.874799999999965</v>
      </c>
      <c r="H38" s="424">
        <f>'Szczegółowe dane operacyjne_PL'!H38:H40</f>
        <v>14</v>
      </c>
      <c r="I38" s="424">
        <f>'Szczegółowe dane operacyjne_PL'!I38:I40</f>
        <v>64</v>
      </c>
      <c r="J38" s="424">
        <f>'Szczegółowe dane operacyjne_PL'!J38:J40</f>
        <v>9206</v>
      </c>
      <c r="K38" s="424">
        <f>'Szczegółowe dane operacyjne_PL'!K38:K40</f>
        <v>25137</v>
      </c>
      <c r="L38" s="424">
        <f>'Szczegółowe dane operacyjne_PL'!L38:L40</f>
        <v>990.92999999999984</v>
      </c>
      <c r="M38" s="424">
        <f>'Szczegółowe dane operacyjne_PL'!M38:M40</f>
        <v>1560.0400000000002</v>
      </c>
    </row>
    <row r="39" spans="2:15" s="353" customFormat="1" ht="24.6" customHeight="1">
      <c r="B39" s="437"/>
      <c r="C39" s="360" t="s">
        <v>236</v>
      </c>
      <c r="D39" s="426"/>
      <c r="E39" s="426"/>
      <c r="F39" s="426"/>
      <c r="G39" s="426"/>
      <c r="H39" s="426"/>
      <c r="I39" s="426"/>
      <c r="J39" s="426"/>
      <c r="K39" s="426"/>
      <c r="L39" s="426"/>
      <c r="M39" s="426"/>
    </row>
    <row r="40" spans="2:15" s="353" customFormat="1" ht="15.75" thickBot="1">
      <c r="B40" s="421"/>
      <c r="C40" s="361" t="s">
        <v>249</v>
      </c>
      <c r="D40" s="425"/>
      <c r="E40" s="425"/>
      <c r="F40" s="425"/>
      <c r="G40" s="425"/>
      <c r="H40" s="425"/>
      <c r="I40" s="425"/>
      <c r="J40" s="425"/>
      <c r="K40" s="425"/>
      <c r="L40" s="425"/>
      <c r="M40" s="425"/>
    </row>
    <row r="41" spans="2:15" s="353" customFormat="1" ht="15.75" thickBot="1">
      <c r="B41" s="356" t="s">
        <v>255</v>
      </c>
      <c r="C41" s="361" t="s">
        <v>256</v>
      </c>
      <c r="D41" s="372">
        <f>'Szczegółowe dane operacyjne_PL'!D41</f>
        <v>10.602404000000003</v>
      </c>
      <c r="E41" s="372">
        <f>'Szczegółowe dane operacyjne_PL'!E41</f>
        <v>14.709956</v>
      </c>
      <c r="F41" s="372">
        <f>'Szczegółowe dane operacyjne_PL'!F41</f>
        <v>175.39371999999992</v>
      </c>
      <c r="G41" s="372">
        <f>'Szczegółowe dane operacyjne_PL'!G41</f>
        <v>220.69533999999999</v>
      </c>
      <c r="H41" s="372">
        <f>'Szczegółowe dane operacyjne_PL'!H41</f>
        <v>25</v>
      </c>
      <c r="I41" s="372">
        <f>'Szczegółowe dane operacyjne_PL'!I41</f>
        <v>266</v>
      </c>
      <c r="J41" s="372">
        <f>'Szczegółowe dane operacyjne_PL'!J41</f>
        <v>13108.000000000015</v>
      </c>
      <c r="K41" s="372">
        <f>'Szczegółowe dane operacyjne_PL'!K41</f>
        <v>24647</v>
      </c>
      <c r="L41" s="372">
        <f>'Szczegółowe dane operacyjne_PL'!L41</f>
        <v>2009.5400000000009</v>
      </c>
      <c r="M41" s="372">
        <f>'Szczegółowe dane operacyjne_PL'!M41</f>
        <v>1898.1200000000001</v>
      </c>
    </row>
    <row r="42" spans="2:15" s="353" customFormat="1" ht="15">
      <c r="B42" s="420" t="s">
        <v>257</v>
      </c>
      <c r="C42" s="360" t="s">
        <v>236</v>
      </c>
      <c r="D42" s="424">
        <f>'Szczegółowe dane operacyjne_PL'!D42:D43</f>
        <v>185.67816299999998</v>
      </c>
      <c r="E42" s="424">
        <f>'Szczegółowe dane operacyjne_PL'!E42:E43</f>
        <v>214.21840399999999</v>
      </c>
      <c r="F42" s="424">
        <f>'Szczegółowe dane operacyjne_PL'!F42:F43</f>
        <v>1851.7817000000005</v>
      </c>
      <c r="G42" s="424">
        <f>'Szczegółowe dane operacyjne_PL'!G42:G43</f>
        <v>2085.0445000000009</v>
      </c>
      <c r="H42" s="424">
        <f>'Szczegółowe dane operacyjne_PL'!H42:H43</f>
        <v>331</v>
      </c>
      <c r="I42" s="424">
        <f>'Szczegółowe dane operacyjne_PL'!I42:I43</f>
        <v>1123</v>
      </c>
      <c r="J42" s="424">
        <f>'Szczegółowe dane operacyjne_PL'!J42:J43</f>
        <v>309099.84999999986</v>
      </c>
      <c r="K42" s="424">
        <f>'Szczegółowe dane operacyjne_PL'!K42:K43</f>
        <v>335616.82999999996</v>
      </c>
      <c r="L42" s="424">
        <f>'Szczegółowe dane operacyjne_PL'!L42:L43</f>
        <v>21531.5</v>
      </c>
      <c r="M42" s="424">
        <f>'Szczegółowe dane operacyjne_PL'!M42:M43</f>
        <v>26283.899999999994</v>
      </c>
    </row>
    <row r="43" spans="2:15" s="353" customFormat="1" ht="15.75" thickBot="1">
      <c r="B43" s="421"/>
      <c r="C43" s="361"/>
      <c r="D43" s="425"/>
      <c r="E43" s="425"/>
      <c r="F43" s="425"/>
      <c r="G43" s="425"/>
      <c r="H43" s="425"/>
      <c r="I43" s="425"/>
      <c r="J43" s="425"/>
      <c r="K43" s="425"/>
      <c r="L43" s="425"/>
      <c r="M43" s="425"/>
    </row>
    <row r="44" spans="2:15" s="353" customFormat="1" ht="15">
      <c r="B44" s="420" t="s">
        <v>258</v>
      </c>
      <c r="C44" s="360" t="s">
        <v>236</v>
      </c>
      <c r="D44" s="424">
        <f>'Szczegółowe dane operacyjne_PL'!D44:D45</f>
        <v>112.33458999999999</v>
      </c>
      <c r="E44" s="424">
        <f>'Szczegółowe dane operacyjne_PL'!E44:E45</f>
        <v>185.22189000000003</v>
      </c>
      <c r="F44" s="424">
        <f>'Szczegółowe dane operacyjne_PL'!F44:F45</f>
        <v>802.09000000000015</v>
      </c>
      <c r="G44" s="424">
        <f>'Szczegółowe dane operacyjne_PL'!G44:G45</f>
        <v>1208.9312000000004</v>
      </c>
      <c r="H44" s="424">
        <f>'Szczegółowe dane operacyjne_PL'!H44:H45</f>
        <v>480</v>
      </c>
      <c r="I44" s="424">
        <f>'Szczegółowe dane operacyjne_PL'!I44:I45</f>
        <v>1118</v>
      </c>
      <c r="J44" s="424">
        <f>'Szczegółowe dane operacyjne_PL'!J44:J45</f>
        <v>172016.19999999995</v>
      </c>
      <c r="K44" s="424">
        <f>'Szczegółowe dane operacyjne_PL'!K44:K45</f>
        <v>260703.25</v>
      </c>
      <c r="L44" s="424">
        <f>'Szczegółowe dane operacyjne_PL'!L44:L45</f>
        <v>10540.340000000004</v>
      </c>
      <c r="M44" s="424">
        <f>'Szczegółowe dane operacyjne_PL'!M44:M45</f>
        <v>10810.57</v>
      </c>
    </row>
    <row r="45" spans="2:15" s="353" customFormat="1" ht="15.75" thickBot="1">
      <c r="B45" s="421"/>
      <c r="C45" s="361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O45" s="373"/>
    </row>
    <row r="46" spans="2:15" s="353" customFormat="1" ht="15.75" thickBot="1">
      <c r="B46" s="374" t="s">
        <v>259</v>
      </c>
      <c r="C46" s="375" t="s">
        <v>236</v>
      </c>
      <c r="D46" s="376">
        <f>'Szczegółowe dane operacyjne_PL'!D46</f>
        <v>147.1266</v>
      </c>
      <c r="E46" s="376">
        <f>'Szczegółowe dane operacyjne_PL'!E46</f>
        <v>182.66114000000002</v>
      </c>
      <c r="F46" s="376">
        <f>'Szczegółowe dane operacyjne_PL'!F46</f>
        <v>1227.0310300000006</v>
      </c>
      <c r="G46" s="376">
        <f>'Szczegółowe dane operacyjne_PL'!G46</f>
        <v>1696.4105800000004</v>
      </c>
      <c r="H46" s="376">
        <f>'Szczegółowe dane operacyjne_PL'!H46</f>
        <v>310</v>
      </c>
      <c r="I46" s="376">
        <f>'Szczegółowe dane operacyjne_PL'!I46</f>
        <v>1064</v>
      </c>
      <c r="J46" s="376">
        <f>'Szczegółowe dane operacyjne_PL'!J46</f>
        <v>209726</v>
      </c>
      <c r="K46" s="376">
        <f>'Szczegółowe dane operacyjne_PL'!K46</f>
        <v>235222</v>
      </c>
      <c r="L46" s="376">
        <f>'Szczegółowe dane operacyjne_PL'!L46</f>
        <v>17039.04</v>
      </c>
      <c r="M46" s="376">
        <f>'Szczegółowe dane operacyjne_PL'!M46</f>
        <v>16025.939999999999</v>
      </c>
      <c r="N46" s="371"/>
      <c r="O46" s="371"/>
    </row>
    <row r="47" spans="2:15" s="353" customFormat="1" ht="15">
      <c r="B47" s="420" t="s">
        <v>260</v>
      </c>
      <c r="C47" s="422" t="s">
        <v>249</v>
      </c>
      <c r="D47" s="418">
        <f>'Szczegółowe dane operacyjne_PL'!D47:D48</f>
        <v>265.81612899999993</v>
      </c>
      <c r="E47" s="418">
        <f>'Szczegółowe dane operacyjne_PL'!E47:E48</f>
        <v>288.33126100000004</v>
      </c>
      <c r="F47" s="418">
        <f>'Szczegółowe dane operacyjne_PL'!F47:F48</f>
        <v>216.70602000000008</v>
      </c>
      <c r="G47" s="418">
        <f>'Szczegółowe dane operacyjne_PL'!G47:G48</f>
        <v>257.51473999999996</v>
      </c>
      <c r="H47" s="418">
        <f>'Szczegółowe dane operacyjne_PL'!H47:H48</f>
        <v>198</v>
      </c>
      <c r="I47" s="418">
        <f>'Szczegółowe dane operacyjne_PL'!I47:I48</f>
        <v>302</v>
      </c>
      <c r="J47" s="418">
        <f>'Szczegółowe dane operacyjne_PL'!J47:J48</f>
        <v>109598</v>
      </c>
      <c r="K47" s="418">
        <f>'Szczegółowe dane operacyjne_PL'!K47:K48</f>
        <v>118202</v>
      </c>
      <c r="L47" s="418">
        <f>'Szczegółowe dane operacyjne_PL'!L47:L48</f>
        <v>2550.1799999999994</v>
      </c>
      <c r="M47" s="418">
        <f>'Szczegółowe dane operacyjne_PL'!M47:M48</f>
        <v>2641.65</v>
      </c>
      <c r="N47" s="371"/>
      <c r="O47" s="371"/>
    </row>
    <row r="48" spans="2:15" s="353" customFormat="1" ht="15.75" thickBot="1">
      <c r="B48" s="421"/>
      <c r="C48" s="423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371"/>
      <c r="O48" s="371"/>
    </row>
    <row r="49" spans="2:27" s="353" customFormat="1" ht="15">
      <c r="B49" s="420" t="s">
        <v>261</v>
      </c>
      <c r="C49" s="422" t="s">
        <v>249</v>
      </c>
      <c r="D49" s="418">
        <f>'Szczegółowe dane operacyjne_PL'!D49:D50</f>
        <v>48.490340000000003</v>
      </c>
      <c r="E49" s="418">
        <f>'Szczegółowe dane operacyjne_PL'!E49:E50</f>
        <v>71.329990000000009</v>
      </c>
      <c r="F49" s="418">
        <f>'Szczegółowe dane operacyjne_PL'!F49:F50</f>
        <v>292.6690500000002</v>
      </c>
      <c r="G49" s="418">
        <f>'Szczegółowe dane operacyjne_PL'!G49:G50</f>
        <v>333.63207</v>
      </c>
      <c r="H49" s="418">
        <f>'Szczegółowe dane operacyjne_PL'!H49:H50</f>
        <v>107</v>
      </c>
      <c r="I49" s="418">
        <f>'Szczegółowe dane operacyjne_PL'!I49:I50</f>
        <v>362</v>
      </c>
      <c r="J49" s="418">
        <f>'Szczegółowe dane operacyjne_PL'!J49:J50</f>
        <v>29727.059999999983</v>
      </c>
      <c r="K49" s="418">
        <f>'Szczegółowe dane operacyjne_PL'!K49:K50</f>
        <v>38467.990000000005</v>
      </c>
      <c r="L49" s="418">
        <f>'Szczegółowe dane operacyjne_PL'!L49:L50</f>
        <v>3553.75</v>
      </c>
      <c r="M49" s="418">
        <f>'Szczegółowe dane operacyjne_PL'!M49:M54</f>
        <v>4350.1399999999985</v>
      </c>
      <c r="N49" s="371"/>
      <c r="O49" s="371"/>
    </row>
    <row r="50" spans="2:27" s="353" customFormat="1" ht="15.75" thickBot="1">
      <c r="B50" s="421"/>
      <c r="C50" s="423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371"/>
      <c r="O50" s="371"/>
    </row>
    <row r="51" spans="2:27" s="353" customFormat="1" ht="15">
      <c r="B51" s="420" t="s">
        <v>262</v>
      </c>
      <c r="C51" s="422" t="s">
        <v>234</v>
      </c>
      <c r="D51" s="418">
        <f>'Szczegółowe dane operacyjne_PL'!D51:D52</f>
        <v>64.057050000000004</v>
      </c>
      <c r="E51" s="418">
        <f>'Szczegółowe dane operacyjne_PL'!E51:E52</f>
        <v>109.70283999999999</v>
      </c>
      <c r="F51" s="418">
        <f>'Szczegółowe dane operacyjne_PL'!F51:F52</f>
        <v>84.687999999999988</v>
      </c>
      <c r="G51" s="418">
        <f>'Szczegółowe dane operacyjne_PL'!G51:G52</f>
        <v>128.166</v>
      </c>
      <c r="H51" s="418">
        <f>'Szczegółowe dane operacyjne_PL'!H51:H52</f>
        <v>76</v>
      </c>
      <c r="I51" s="418">
        <f>'Szczegółowe dane operacyjne_PL'!I51:I52</f>
        <v>162</v>
      </c>
      <c r="J51" s="418">
        <f>'Szczegółowe dane operacyjne_PL'!J51:J52</f>
        <v>13.199999999999989</v>
      </c>
      <c r="K51" s="418">
        <f>'Szczegółowe dane operacyjne_PL'!K51:K52</f>
        <v>1.5</v>
      </c>
      <c r="L51" s="418">
        <f>'Szczegółowe dane operacyjne_PL'!L51:L52</f>
        <v>13.199999999999989</v>
      </c>
      <c r="M51" s="418">
        <f>'Szczegółowe dane operacyjne_PL'!M51:M52</f>
        <v>2</v>
      </c>
      <c r="N51" s="371"/>
      <c r="O51" s="371"/>
    </row>
    <row r="52" spans="2:27" s="353" customFormat="1" ht="15.75" thickBot="1">
      <c r="B52" s="421"/>
      <c r="C52" s="423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371"/>
      <c r="O52" s="371"/>
    </row>
    <row r="53" spans="2:27" s="353" customFormat="1" ht="15">
      <c r="B53" s="420" t="s">
        <v>263</v>
      </c>
      <c r="C53" s="422" t="s">
        <v>236</v>
      </c>
      <c r="D53" s="418">
        <f>'Szczegółowe dane operacyjne_PL'!D53:D54</f>
        <v>43.892599999999987</v>
      </c>
      <c r="E53" s="418">
        <f>'Szczegółowe dane operacyjne_PL'!E53:E54</f>
        <v>95.436309999999992</v>
      </c>
      <c r="F53" s="418">
        <f>'Szczegółowe dane operacyjne_PL'!F53:F54</f>
        <v>170.05600000000004</v>
      </c>
      <c r="G53" s="418">
        <f>'Szczegółowe dane operacyjne_PL'!G53:G54</f>
        <v>256.601</v>
      </c>
      <c r="H53" s="418">
        <f>'Szczegółowe dane operacyjne_PL'!H53:H54</f>
        <v>134</v>
      </c>
      <c r="I53" s="418">
        <f>'Szczegółowe dane operacyjne_PL'!I53:I54</f>
        <v>184</v>
      </c>
      <c r="J53" s="418">
        <f>'Szczegółowe dane operacyjne_PL'!J53:J54</f>
        <v>57504.099999999977</v>
      </c>
      <c r="K53" s="418">
        <f>'Szczegółowe dane operacyjne_PL'!K53:K54</f>
        <v>116746.99999999997</v>
      </c>
      <c r="L53" s="418">
        <f>'Szczegółowe dane operacyjne_PL'!L53:L54</f>
        <v>4376.18</v>
      </c>
      <c r="M53" s="418">
        <f>'Szczegółowe dane operacyjne_PL'!M53:M54</f>
        <v>6774.8600000000015</v>
      </c>
      <c r="N53" s="371"/>
      <c r="O53" s="371"/>
    </row>
    <row r="54" spans="2:27" s="353" customFormat="1" ht="15.75" thickBot="1">
      <c r="B54" s="421"/>
      <c r="C54" s="423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371"/>
      <c r="O54" s="371"/>
    </row>
    <row r="55" spans="2:27" s="353" customFormat="1" ht="15.75" thickBot="1">
      <c r="B55" s="436" t="s">
        <v>264</v>
      </c>
      <c r="C55" s="436"/>
      <c r="D55" s="377">
        <f>'Szczegółowe dane operacyjne_PL'!D55</f>
        <v>1191.3815059999999</v>
      </c>
      <c r="E55" s="377">
        <f>'Szczegółowe dane operacyjne_PL'!E55</f>
        <v>1715.6197219999999</v>
      </c>
      <c r="F55" s="377">
        <f>'Szczegółowe dane operacyjne_PL'!F55</f>
        <v>6117.6411000000026</v>
      </c>
      <c r="G55" s="377">
        <f>'Szczegółowe dane operacyjne_PL'!G55</f>
        <v>7824.5099800000007</v>
      </c>
      <c r="H55" s="377">
        <f>'Szczegółowe dane operacyjne_PL'!H55</f>
        <v>2477</v>
      </c>
      <c r="I55" s="377">
        <f>'Szczegółowe dane operacyjne_PL'!I55</f>
        <v>6197</v>
      </c>
      <c r="J55" s="377">
        <f>'Szczegółowe dane operacyjne_PL'!J55</f>
        <v>1146941.27</v>
      </c>
      <c r="K55" s="377">
        <f>'Szczegółowe dane operacyjne_PL'!K55</f>
        <v>1496521.67</v>
      </c>
      <c r="L55" s="377">
        <f>'Szczegółowe dane operacyjne_PL'!L55</f>
        <v>78524.989999999991</v>
      </c>
      <c r="M55" s="377">
        <f>'Szczegółowe dane operacyjne_PL'!M55</f>
        <v>95348.87</v>
      </c>
    </row>
    <row r="56" spans="2:27" s="353" customFormat="1" ht="15">
      <c r="B56" s="367" t="s">
        <v>265</v>
      </c>
      <c r="C56" s="351"/>
      <c r="D56" s="351"/>
      <c r="E56" s="351"/>
      <c r="F56" s="351"/>
      <c r="G56" s="351"/>
      <c r="H56" s="378"/>
      <c r="I56" s="378"/>
      <c r="J56" s="351"/>
      <c r="K56" s="351"/>
    </row>
    <row r="57" spans="2:27" s="351" customFormat="1" ht="15">
      <c r="B57" s="367" t="s">
        <v>266</v>
      </c>
      <c r="L57" s="353"/>
      <c r="M57" s="353"/>
      <c r="N57" s="353"/>
      <c r="O57" s="353"/>
    </row>
    <row r="58" spans="2:27" s="351" customFormat="1">
      <c r="B58" s="367" t="s">
        <v>267</v>
      </c>
    </row>
    <row r="59" spans="2:27" s="351" customFormat="1">
      <c r="B59" s="367" t="s">
        <v>268</v>
      </c>
    </row>
    <row r="60" spans="2:27" s="351" customFormat="1">
      <c r="B60" s="351" t="s">
        <v>269</v>
      </c>
    </row>
    <row r="61" spans="2:27" s="351" customFormat="1" ht="18.75" thickBot="1">
      <c r="B61" s="350" t="s">
        <v>270</v>
      </c>
      <c r="AA61" s="350"/>
    </row>
    <row r="62" spans="2:27" s="351" customFormat="1">
      <c r="B62" s="379" t="s">
        <v>271</v>
      </c>
      <c r="C62" s="379"/>
      <c r="D62" s="433"/>
      <c r="E62" s="434"/>
      <c r="F62" s="380"/>
    </row>
    <row r="63" spans="2:27" s="351" customFormat="1">
      <c r="B63" s="381"/>
      <c r="C63" s="381"/>
      <c r="D63" s="429" t="s">
        <v>221</v>
      </c>
      <c r="E63" s="430"/>
      <c r="F63" s="382" t="s">
        <v>216</v>
      </c>
    </row>
    <row r="64" spans="2:27" s="351" customFormat="1">
      <c r="B64" s="381"/>
      <c r="C64" s="381"/>
      <c r="D64" s="429" t="s">
        <v>227</v>
      </c>
      <c r="E64" s="430"/>
      <c r="F64" s="381" t="s">
        <v>229</v>
      </c>
    </row>
    <row r="65" spans="2:6" s="351" customFormat="1" ht="15" thickBot="1">
      <c r="B65" s="383"/>
      <c r="C65" s="383"/>
      <c r="D65" s="384" t="str">
        <f>D27</f>
        <v>Q2 2024</v>
      </c>
      <c r="E65" s="384" t="str">
        <f>E27</f>
        <v>Q2 2023</v>
      </c>
      <c r="F65" s="384" t="str">
        <f>F27</f>
        <v>Q2 2024</v>
      </c>
    </row>
    <row r="66" spans="2:6" s="351" customFormat="1" ht="15" thickBot="1">
      <c r="B66" s="385" t="s">
        <v>272</v>
      </c>
      <c r="C66" s="386"/>
      <c r="D66" s="387">
        <f>SUM(D67:D95)</f>
        <v>63.397307999999995</v>
      </c>
      <c r="E66" s="388">
        <f t="shared" ref="E66:F66" si="2">SUM(E67:E95)</f>
        <v>61.69715200000001</v>
      </c>
      <c r="F66" s="387">
        <f t="shared" si="2"/>
        <v>95.757000000000019</v>
      </c>
    </row>
    <row r="67" spans="2:6" s="351" customFormat="1">
      <c r="B67" s="389" t="str">
        <f>RIGHT(TRIM('Szczegółowe dane operacyjne_PL'!B67),LEN(TRIM('Szczegółowe dane operacyjne_PL'!B67))-18)</f>
        <v>Dębe</v>
      </c>
      <c r="C67" s="390"/>
      <c r="D67" s="391">
        <f>'Szczegółowe dane operacyjne_PL'!D67</f>
        <v>23.131418999999998</v>
      </c>
      <c r="E67" s="392">
        <f>'Szczegółowe dane operacyjne_PL'!E67</f>
        <v>15.962560999999997</v>
      </c>
      <c r="F67" s="391">
        <f>'Szczegółowe dane operacyjne_PL'!F67</f>
        <v>20</v>
      </c>
    </row>
    <row r="68" spans="2:6" s="351" customFormat="1">
      <c r="B68" s="389" t="str">
        <f>RIGHT(TRIM('Szczegółowe dane operacyjne_PL'!B68),LEN(TRIM('Szczegółowe dane operacyjne_PL'!B68))-18)</f>
        <v>Tresna</v>
      </c>
      <c r="C68" s="390"/>
      <c r="D68" s="391">
        <f>'Szczegółowe dane operacyjne_PL'!D68</f>
        <v>4.4444950000000008</v>
      </c>
      <c r="E68" s="392">
        <f>'Szczegółowe dane operacyjne_PL'!E68</f>
        <v>3.5428200000000003</v>
      </c>
      <c r="F68" s="391">
        <f>'Szczegółowe dane operacyjne_PL'!F68</f>
        <v>21</v>
      </c>
    </row>
    <row r="69" spans="2:6" s="351" customFormat="1">
      <c r="B69" s="389" t="str">
        <f>RIGHT(TRIM('Szczegółowe dane operacyjne_PL'!B69),LEN(TRIM('Szczegółowe dane operacyjne_PL'!B69))-18)</f>
        <v>Myczkowce</v>
      </c>
      <c r="C69" s="390"/>
      <c r="D69" s="391">
        <f>'Szczegółowe dane operacyjne_PL'!D69</f>
        <v>7.1182100000000004</v>
      </c>
      <c r="E69" s="392">
        <f>'Szczegółowe dane operacyjne_PL'!E69</f>
        <v>10.769124</v>
      </c>
      <c r="F69" s="391">
        <f>'Szczegółowe dane operacyjne_PL'!F69</f>
        <v>8.32</v>
      </c>
    </row>
    <row r="70" spans="2:6" s="351" customFormat="1">
      <c r="B70" s="389" t="str">
        <f>RIGHT(TRIM('Szczegółowe dane operacyjne_PL'!B70),LEN(TRIM('Szczegółowe dane operacyjne_PL'!B70))-18)</f>
        <v>Porąbka</v>
      </c>
      <c r="C70" s="390"/>
      <c r="D70" s="391">
        <f>'Szczegółowe dane operacyjne_PL'!D70</f>
        <v>3.7353839999999998</v>
      </c>
      <c r="E70" s="392">
        <f>'Szczegółowe dane operacyjne_PL'!E70</f>
        <v>3.3589829999999998</v>
      </c>
      <c r="F70" s="391">
        <f>'Szczegółowe dane operacyjne_PL'!F70</f>
        <v>12.52</v>
      </c>
    </row>
    <row r="71" spans="2:6" s="351" customFormat="1">
      <c r="B71" s="389" t="str">
        <f>RIGHT(TRIM('Szczegółowe dane operacyjne_PL'!B71),LEN(TRIM('Szczegółowe dane operacyjne_PL'!B71))-18)</f>
        <v>Smardzewice</v>
      </c>
      <c r="C71" s="390"/>
      <c r="D71" s="391">
        <f>'Szczegółowe dane operacyjne_PL'!D71</f>
        <v>3.2573120000000007</v>
      </c>
      <c r="E71" s="392">
        <f>'Szczegółowe dane operacyjne_PL'!E71</f>
        <v>3.0468389999999999</v>
      </c>
      <c r="F71" s="391">
        <f>'Szczegółowe dane operacyjne_PL'!F71</f>
        <v>3.5640000000000001</v>
      </c>
    </row>
    <row r="72" spans="2:6" s="351" customFormat="1">
      <c r="B72" s="389" t="str">
        <f>RIGHT(TRIM('Szczegółowe dane operacyjne_PL'!B72),LEN(TRIM('Szczegółowe dane operacyjne_PL'!B72))-18)</f>
        <v>Raduszec Stary</v>
      </c>
      <c r="C72" s="390"/>
      <c r="D72" s="391">
        <f>'Szczegółowe dane operacyjne_PL'!D72</f>
        <v>1.67808</v>
      </c>
      <c r="E72" s="392">
        <f>'Szczegółowe dane operacyjne_PL'!E72</f>
        <v>1.7120769999999998</v>
      </c>
      <c r="F72" s="391">
        <f>'Szczegółowe dane operacyjne_PL'!F72</f>
        <v>2.64</v>
      </c>
    </row>
    <row r="73" spans="2:6" s="351" customFormat="1">
      <c r="B73" s="389" t="str">
        <f>RIGHT(TRIM('Szczegółowe dane operacyjne_PL'!B73),LEN(TRIM('Szczegółowe dane operacyjne_PL'!B73))-18)</f>
        <v>Oława</v>
      </c>
      <c r="C73" s="390"/>
      <c r="D73" s="391">
        <f>'Szczegółowe dane operacyjne_PL'!D73</f>
        <v>2.5591089999999999</v>
      </c>
      <c r="E73" s="392">
        <f>'Szczegółowe dane operacyjne_PL'!E73</f>
        <v>3.0285680000000004</v>
      </c>
      <c r="F73" s="391">
        <f>'Szczegółowe dane operacyjne_PL'!F73</f>
        <v>3.2</v>
      </c>
    </row>
    <row r="74" spans="2:6" s="351" customFormat="1">
      <c r="B74" s="389" t="str">
        <f>RIGHT(TRIM('Szczegółowe dane operacyjne_PL'!B74),LEN(TRIM('Szczegółowe dane operacyjne_PL'!B74))-18)</f>
        <v>Gorzupia II</v>
      </c>
      <c r="C74" s="390"/>
      <c r="D74" s="391">
        <f>'Szczegółowe dane operacyjne_PL'!D74</f>
        <v>1.516724</v>
      </c>
      <c r="E74" s="392">
        <f>'Szczegółowe dane operacyjne_PL'!E74</f>
        <v>2.1115409999999999</v>
      </c>
      <c r="F74" s="391">
        <f>'Szczegółowe dane operacyjne_PL'!F74</f>
        <v>1.68</v>
      </c>
    </row>
    <row r="75" spans="2:6" s="351" customFormat="1">
      <c r="B75" s="389" t="str">
        <f>RIGHT(TRIM('Szczegółowe dane operacyjne_PL'!B75),LEN(TRIM('Szczegółowe dane operacyjne_PL'!B75))-18)</f>
        <v>Grajówka</v>
      </c>
      <c r="C75" s="390"/>
      <c r="D75" s="391">
        <f>'Szczegółowe dane operacyjne_PL'!D75</f>
        <v>1.5200769999999999</v>
      </c>
      <c r="E75" s="392">
        <f>'Szczegółowe dane operacyjne_PL'!E75</f>
        <v>2.4328620000000001</v>
      </c>
      <c r="F75" s="391">
        <f>'Szczegółowe dane operacyjne_PL'!F75</f>
        <v>2.3879999999999999</v>
      </c>
    </row>
    <row r="76" spans="2:6" s="351" customFormat="1">
      <c r="B76" s="389" t="str">
        <f>RIGHT(TRIM('Szczegółowe dane operacyjne_PL'!B76),LEN(TRIM('Szczegółowe dane operacyjne_PL'!B76))-18)</f>
        <v>Dobrzeń</v>
      </c>
      <c r="C76" s="390"/>
      <c r="D76" s="391">
        <f>'Szczegółowe dane operacyjne_PL'!D76</f>
        <v>1.9336469999999999</v>
      </c>
      <c r="E76" s="392">
        <f>'Szczegółowe dane operacyjne_PL'!E76</f>
        <v>2.1085950000000002</v>
      </c>
      <c r="F76" s="391">
        <f>'Szczegółowe dane operacyjne_PL'!F76</f>
        <v>1.6</v>
      </c>
    </row>
    <row r="77" spans="2:6" s="351" customFormat="1">
      <c r="B77" s="389" t="str">
        <f>RIGHT(TRIM('Szczegółowe dane operacyjne_PL'!B77),LEN(TRIM('Szczegółowe dane operacyjne_PL'!B77))-18)</f>
        <v>Przysieka</v>
      </c>
      <c r="C77" s="390"/>
      <c r="D77" s="391">
        <f>'Szczegółowe dane operacyjne_PL'!D77</f>
        <v>0.83705200000000002</v>
      </c>
      <c r="E77" s="392">
        <f>'Szczegółowe dane operacyjne_PL'!E77</f>
        <v>1.1498679999999999</v>
      </c>
      <c r="F77" s="391">
        <f>'Szczegółowe dane operacyjne_PL'!F77</f>
        <v>1.3120000000000001</v>
      </c>
    </row>
    <row r="78" spans="2:6" s="351" customFormat="1">
      <c r="B78" s="389" t="str">
        <f>RIGHT(TRIM('Szczegółowe dane operacyjne_PL'!B78),LEN(TRIM('Szczegółowe dane operacyjne_PL'!B78))-18)</f>
        <v>Rakowice</v>
      </c>
      <c r="C78" s="390"/>
      <c r="D78" s="391">
        <f>'Szczegółowe dane operacyjne_PL'!D78</f>
        <v>0.62544299999999997</v>
      </c>
      <c r="E78" s="392">
        <f>'Szczegółowe dane operacyjne_PL'!E78</f>
        <v>0.50739000000000001</v>
      </c>
      <c r="F78" s="391">
        <f>'Szczegółowe dane operacyjne_PL'!F78</f>
        <v>1.92</v>
      </c>
    </row>
    <row r="79" spans="2:6" s="351" customFormat="1">
      <c r="B79" s="389" t="str">
        <f>RIGHT(TRIM('Szczegółowe dane operacyjne_PL'!B79),LEN(TRIM('Szczegółowe dane operacyjne_PL'!B79))-18)</f>
        <v>Januszkowice</v>
      </c>
      <c r="C79" s="390"/>
      <c r="D79" s="391">
        <f>'Szczegółowe dane operacyjne_PL'!D79</f>
        <v>1.4188769999999999</v>
      </c>
      <c r="E79" s="392">
        <f>'Szczegółowe dane operacyjne_PL'!E79</f>
        <v>0.97029900000000002</v>
      </c>
      <c r="F79" s="391">
        <f>'Szczegółowe dane operacyjne_PL'!F79</f>
        <v>1.4</v>
      </c>
    </row>
    <row r="80" spans="2:6" s="351" customFormat="1">
      <c r="B80" s="389" t="str">
        <f>RIGHT(TRIM('Szczegółowe dane operacyjne_PL'!B80),LEN(TRIM('Szczegółowe dane operacyjne_PL'!B80))-18)</f>
        <v>Gubin</v>
      </c>
      <c r="C80" s="390"/>
      <c r="D80" s="391">
        <f>'Szczegółowe dane operacyjne_PL'!D80</f>
        <v>0.85966300000000007</v>
      </c>
      <c r="E80" s="392">
        <f>'Szczegółowe dane operacyjne_PL'!E80</f>
        <v>0</v>
      </c>
      <c r="F80" s="391">
        <f>'Szczegółowe dane operacyjne_PL'!F80</f>
        <v>1.0940000000000001</v>
      </c>
    </row>
    <row r="81" spans="2:6" s="351" customFormat="1">
      <c r="B81" s="389" t="str">
        <f>RIGHT(TRIM('Szczegółowe dane operacyjne_PL'!B81),LEN(TRIM('Szczegółowe dane operacyjne_PL'!B81))-18)</f>
        <v>Krapkowice</v>
      </c>
      <c r="C81" s="390"/>
      <c r="D81" s="391">
        <f>'Szczegółowe dane operacyjne_PL'!D81</f>
        <v>1.484845</v>
      </c>
      <c r="E81" s="392">
        <f>'Szczegółowe dane operacyjne_PL'!E81</f>
        <v>1.4086500000000002</v>
      </c>
      <c r="F81" s="391">
        <f>'Szczegółowe dane operacyjne_PL'!F81</f>
        <v>1.26</v>
      </c>
    </row>
    <row r="82" spans="2:6" s="351" customFormat="1">
      <c r="B82" s="389" t="str">
        <f>RIGHT(TRIM('Szczegółowe dane operacyjne_PL'!B82),LEN(TRIM('Szczegółowe dane operacyjne_PL'!B82))-18)</f>
        <v>Krępna</v>
      </c>
      <c r="C82" s="390"/>
      <c r="D82" s="391">
        <f>'Szczegółowe dane operacyjne_PL'!D82</f>
        <v>1.150317</v>
      </c>
      <c r="E82" s="392">
        <f>'Szczegółowe dane operacyjne_PL'!E82</f>
        <v>1.1766209999999999</v>
      </c>
      <c r="F82" s="391">
        <f>'Szczegółowe dane operacyjne_PL'!F82</f>
        <v>1.26</v>
      </c>
    </row>
    <row r="83" spans="2:6" s="351" customFormat="1">
      <c r="B83" s="389" t="str">
        <f>RIGHT(TRIM('Szczegółowe dane operacyjne_PL'!B83),LEN(TRIM('Szczegółowe dane operacyjne_PL'!B83))-18)</f>
        <v>Zielisko</v>
      </c>
      <c r="C83" s="390"/>
      <c r="D83" s="391">
        <f>'Szczegółowe dane operacyjne_PL'!D83</f>
        <v>0.63589200000000001</v>
      </c>
      <c r="E83" s="392">
        <f>'Szczegółowe dane operacyjne_PL'!E83</f>
        <v>0.92007099999999997</v>
      </c>
      <c r="F83" s="391">
        <f>'Szczegółowe dane operacyjne_PL'!F83</f>
        <v>1.387</v>
      </c>
    </row>
    <row r="84" spans="2:6" s="351" customFormat="1">
      <c r="B84" s="389" t="str">
        <f>RIGHT(TRIM('Szczegółowe dane operacyjne_PL'!B84),LEN(TRIM('Szczegółowe dane operacyjne_PL'!B84))-18)</f>
        <v>Zasieki</v>
      </c>
      <c r="C84" s="390"/>
      <c r="D84" s="391">
        <f>'Szczegółowe dane operacyjne_PL'!D84</f>
        <v>0.694519</v>
      </c>
      <c r="E84" s="392">
        <f>'Szczegółowe dane operacyjne_PL'!E84</f>
        <v>0.86439199999999994</v>
      </c>
      <c r="F84" s="391">
        <f>'Szczegółowe dane operacyjne_PL'!F84</f>
        <v>1.28</v>
      </c>
    </row>
    <row r="85" spans="2:6" s="351" customFormat="1">
      <c r="B85" s="389" t="str">
        <f>RIGHT(TRIM('Szczegółowe dane operacyjne_PL'!B85),LEN(TRIM('Szczegółowe dane operacyjne_PL'!B85))-18)</f>
        <v>Żagań II</v>
      </c>
      <c r="C85" s="390"/>
      <c r="D85" s="391">
        <f>'Szczegółowe dane operacyjne_PL'!D85</f>
        <v>0.89335100000000001</v>
      </c>
      <c r="E85" s="392">
        <f>'Szczegółowe dane operacyjne_PL'!E85</f>
        <v>1.310405</v>
      </c>
      <c r="F85" s="391">
        <f>'Szczegółowe dane operacyjne_PL'!F85</f>
        <v>1.24</v>
      </c>
    </row>
    <row r="86" spans="2:6" s="351" customFormat="1">
      <c r="B86" s="389" t="str">
        <f>RIGHT(TRIM('Szczegółowe dane operacyjne_PL'!B86),LEN(TRIM('Szczegółowe dane operacyjne_PL'!B86))-18)</f>
        <v>Żagań I</v>
      </c>
      <c r="C86" s="390"/>
      <c r="D86" s="391">
        <f>'Szczegółowe dane operacyjne_PL'!D86</f>
        <v>0.63005699999999998</v>
      </c>
      <c r="E86" s="392">
        <f>'Szczegółowe dane operacyjne_PL'!E86</f>
        <v>1.1166910000000001</v>
      </c>
      <c r="F86" s="391">
        <f>'Szczegółowe dane operacyjne_PL'!F86</f>
        <v>0.94499999999999995</v>
      </c>
    </row>
    <row r="87" spans="2:6" s="351" customFormat="1">
      <c r="B87" s="389" t="str">
        <f>RIGHT(TRIM('Szczegółowe dane operacyjne_PL'!B87),LEN(TRIM('Szczegółowe dane operacyjne_PL'!B87))-18)</f>
        <v>Bukówka</v>
      </c>
      <c r="C87" s="390"/>
      <c r="D87" s="391">
        <f>'Szczegółowe dane operacyjne_PL'!D87</f>
        <v>0.691048</v>
      </c>
      <c r="E87" s="392">
        <f>'Szczegółowe dane operacyjne_PL'!E87</f>
        <v>0.86624999999999996</v>
      </c>
      <c r="F87" s="391">
        <f>'Szczegółowe dane operacyjne_PL'!F87</f>
        <v>0.84</v>
      </c>
    </row>
    <row r="88" spans="2:6" s="351" customFormat="1">
      <c r="B88" s="389" t="str">
        <f>RIGHT(TRIM('Szczegółowe dane operacyjne_PL'!B88),LEN(TRIM('Szczegółowe dane operacyjne_PL'!B88))-18)</f>
        <v>Sobolice</v>
      </c>
      <c r="C88" s="390"/>
      <c r="D88" s="391">
        <f>'Szczegółowe dane operacyjne_PL'!D88</f>
        <v>0.50862499999999999</v>
      </c>
      <c r="E88" s="392">
        <f>'Szczegółowe dane operacyjne_PL'!E88</f>
        <v>0.61321399999999993</v>
      </c>
      <c r="F88" s="391">
        <f>'Szczegółowe dane operacyjne_PL'!F88</f>
        <v>0.8</v>
      </c>
    </row>
    <row r="89" spans="2:6" s="351" customFormat="1">
      <c r="B89" s="389" t="str">
        <f>RIGHT(TRIM('Szczegółowe dane operacyjne_PL'!B89),LEN(TRIM('Szczegółowe dane operacyjne_PL'!B89))-18)</f>
        <v>Żarki Wielkie</v>
      </c>
      <c r="C89" s="390"/>
      <c r="D89" s="391">
        <f>'Szczegółowe dane operacyjne_PL'!D89</f>
        <v>0.48701</v>
      </c>
      <c r="E89" s="392">
        <f>'Szczegółowe dane operacyjne_PL'!E89</f>
        <v>0.58457999999999999</v>
      </c>
      <c r="F89" s="391">
        <f>'Szczegółowe dane operacyjne_PL'!F89</f>
        <v>0.64</v>
      </c>
    </row>
    <row r="90" spans="2:6" s="351" customFormat="1">
      <c r="B90" s="389" t="str">
        <f>RIGHT(TRIM('Szczegółowe dane operacyjne_PL'!B90),LEN(TRIM('Szczegółowe dane operacyjne_PL'!B90))-18)</f>
        <v>Kliczków</v>
      </c>
      <c r="C90" s="390"/>
      <c r="D90" s="391">
        <f>'Szczegółowe dane operacyjne_PL'!D90</f>
        <v>0.192692</v>
      </c>
      <c r="E90" s="392">
        <f>'Szczegółowe dane operacyjne_PL'!E90</f>
        <v>0.28279000000000004</v>
      </c>
      <c r="F90" s="391">
        <f>'Szczegółowe dane operacyjne_PL'!F90</f>
        <v>0.64400000000000002</v>
      </c>
    </row>
    <row r="91" spans="2:6" s="351" customFormat="1">
      <c r="B91" s="389" t="str">
        <f>RIGHT(TRIM('Szczegółowe dane operacyjne_PL'!B91),LEN(TRIM('Szczegółowe dane operacyjne_PL'!B91))-18)</f>
        <v>Szprotawa</v>
      </c>
      <c r="C91" s="390"/>
      <c r="D91" s="391">
        <f>'Szczegółowe dane operacyjne_PL'!D91</f>
        <v>0.19338999999999998</v>
      </c>
      <c r="E91" s="392">
        <f>'Szczegółowe dane operacyjne_PL'!E91</f>
        <v>0.42358600000000002</v>
      </c>
      <c r="F91" s="391">
        <f>'Szczegółowe dane operacyjne_PL'!F91</f>
        <v>0.8</v>
      </c>
    </row>
    <row r="92" spans="2:6" s="351" customFormat="1">
      <c r="B92" s="389" t="str">
        <f>RIGHT(TRIM('Szczegółowe dane operacyjne_PL'!B92),LEN(TRIM('Szczegółowe dane operacyjne_PL'!B92))-18)</f>
        <v>Małomice</v>
      </c>
      <c r="C92" s="390"/>
      <c r="D92" s="391">
        <f>'Szczegółowe dane operacyjne_PL'!D92</f>
        <v>0.292682</v>
      </c>
      <c r="E92" s="392">
        <f>'Szczegółowe dane operacyjne_PL'!E92</f>
        <v>0.52453399999999994</v>
      </c>
      <c r="F92" s="391">
        <f>'Szczegółowe dane operacyjne_PL'!F92</f>
        <v>0.8</v>
      </c>
    </row>
    <row r="93" spans="2:6" s="351" customFormat="1">
      <c r="B93" s="389" t="str">
        <f>RIGHT(TRIM('Szczegółowe dane operacyjne_PL'!B93),LEN(TRIM('Szczegółowe dane operacyjne_PL'!B93))-18)</f>
        <v>Nielisz</v>
      </c>
      <c r="C93" s="390"/>
      <c r="D93" s="391">
        <f>'Szczegółowe dane operacyjne_PL'!D93</f>
        <v>0.55873200000000012</v>
      </c>
      <c r="E93" s="392">
        <f>'Szczegółowe dane operacyjne_PL'!E93</f>
        <v>0.57059500000000007</v>
      </c>
      <c r="F93" s="391">
        <f>'Szczegółowe dane operacyjne_PL'!F93</f>
        <v>0.37</v>
      </c>
    </row>
    <row r="94" spans="2:6" s="351" customFormat="1">
      <c r="B94" s="389" t="str">
        <f>RIGHT(TRIM('Szczegółowe dane operacyjne_PL'!B94),LEN(TRIM('Szczegółowe dane operacyjne_PL'!B94))-18)</f>
        <v>MEW Myczkowce</v>
      </c>
      <c r="C94" s="390"/>
      <c r="D94" s="391">
        <f>'Szczegółowe dane operacyjne_PL'!D94</f>
        <v>0.34865600000000002</v>
      </c>
      <c r="E94" s="392">
        <f>'Szczegółowe dane operacyjne_PL'!E94</f>
        <v>0.33324599999999999</v>
      </c>
      <c r="F94" s="391">
        <f>'Szczegółowe dane operacyjne_PL'!F94</f>
        <v>0.2</v>
      </c>
    </row>
    <row r="95" spans="2:6" s="351" customFormat="1" ht="15" thickBot="1">
      <c r="B95" s="389" t="str">
        <f>RIGHT(TRIM('Szczegółowe dane operacyjne_PL'!B95),LEN(TRIM('Szczegółowe dane operacyjne_PL'!B95))-18)</f>
        <v>Gorzupia I</v>
      </c>
      <c r="C95" s="390"/>
      <c r="D95" s="391">
        <f>'Szczegółowe dane operacyjne_PL'!D95</f>
        <v>0</v>
      </c>
      <c r="E95" s="392">
        <f>'Szczegółowe dane operacyjne_PL'!E95</f>
        <v>0</v>
      </c>
      <c r="F95" s="391">
        <f>'Szczegółowe dane operacyjne_PL'!F95</f>
        <v>0.65300000000000002</v>
      </c>
    </row>
    <row r="96" spans="2:6" s="351" customFormat="1" ht="15" thickBot="1">
      <c r="B96" s="393" t="s">
        <v>273</v>
      </c>
      <c r="C96" s="393"/>
      <c r="D96" s="394">
        <f>SUM(D97:D98)</f>
        <v>226.563717</v>
      </c>
      <c r="E96" s="395">
        <f t="shared" ref="E96:F96" si="3">SUM(E97:E98)</f>
        <v>258.30726800000002</v>
      </c>
      <c r="F96" s="394">
        <f t="shared" si="3"/>
        <v>1250.5999999999999</v>
      </c>
    </row>
    <row r="97" spans="2:27" s="351" customFormat="1">
      <c r="B97" s="396" t="str">
        <f>RIGHT(TRIM('Szczegółowe dane operacyjne_PL'!B97),LEN(TRIM('Szczegółowe dane operacyjne_PL'!B97))-18)</f>
        <v>Żarnowiec</v>
      </c>
      <c r="C97" s="396"/>
      <c r="D97" s="392">
        <f>'Szczegółowe dane operacyjne_PL'!D97</f>
        <v>190.71130700000001</v>
      </c>
      <c r="E97" s="397">
        <f>'Szczegółowe dane operacyjne_PL'!E97</f>
        <v>180.57096799999999</v>
      </c>
      <c r="F97" s="392">
        <f>'Szczegółowe dane operacyjne_PL'!F97</f>
        <v>710.6</v>
      </c>
    </row>
    <row r="98" spans="2:27" s="351" customFormat="1" ht="15" thickBot="1">
      <c r="B98" s="396" t="str">
        <f>RIGHT(TRIM('Szczegółowe dane operacyjne_PL'!B98),LEN(TRIM('Szczegółowe dane operacyjne_PL'!B98))-18)</f>
        <v>Porąbka-Żar</v>
      </c>
      <c r="C98" s="396"/>
      <c r="D98" s="392">
        <f>'Szczegółowe dane operacyjne_PL'!D98</f>
        <v>35.852410000000006</v>
      </c>
      <c r="E98" s="397">
        <f>'Szczegółowe dane operacyjne_PL'!E98</f>
        <v>77.7363</v>
      </c>
      <c r="F98" s="392">
        <f>'Szczegółowe dane operacyjne_PL'!F98</f>
        <v>540</v>
      </c>
    </row>
    <row r="99" spans="2:27" s="351" customFormat="1" ht="15" thickBot="1">
      <c r="B99" s="398" t="s">
        <v>274</v>
      </c>
      <c r="C99" s="393"/>
      <c r="D99" s="394">
        <f>SUM(D100:D101)</f>
        <v>62.114132000000012</v>
      </c>
      <c r="E99" s="395">
        <f t="shared" ref="E99" si="4">SUM(E100:E101)</f>
        <v>71.678959999999989</v>
      </c>
      <c r="F99" s="394">
        <f t="shared" ref="F99" si="5">SUM(F100:F101)</f>
        <v>286.63499999999999</v>
      </c>
    </row>
    <row r="100" spans="2:27" s="351" customFormat="1">
      <c r="B100" s="396" t="str">
        <f>RIGHT(TRIM('Szczegółowe dane operacyjne_PL'!B100),LEN(TRIM('Szczegółowe dane operacyjne_PL'!B100))-18)</f>
        <v>Solina</v>
      </c>
      <c r="C100" s="396"/>
      <c r="D100" s="392">
        <f>'Szczegółowe dane operacyjne_PL'!D100</f>
        <v>44.012152000000007</v>
      </c>
      <c r="E100" s="397">
        <f>'Szczegółowe dane operacyjne_PL'!E100</f>
        <v>48.408319999999989</v>
      </c>
      <c r="F100" s="392">
        <f>'Szczegółowe dane operacyjne_PL'!F100</f>
        <v>198.66</v>
      </c>
    </row>
    <row r="101" spans="2:27" s="351" customFormat="1">
      <c r="B101" s="396" t="str">
        <f>RIGHT(TRIM('Szczegółowe dane operacyjne_PL'!B101),LEN(TRIM('Szczegółowe dane operacyjne_PL'!B101))-18)</f>
        <v>Dychów</v>
      </c>
      <c r="C101" s="396"/>
      <c r="D101" s="392">
        <f>'Szczegółowe dane operacyjne_PL'!D101</f>
        <v>18.101980000000001</v>
      </c>
      <c r="E101" s="397">
        <f>'Szczegółowe dane operacyjne_PL'!E101</f>
        <v>23.27064</v>
      </c>
      <c r="F101" s="392">
        <f>'Szczegółowe dane operacyjne_PL'!F101</f>
        <v>87.974999999999994</v>
      </c>
    </row>
    <row r="102" spans="2:27" s="351" customFormat="1"/>
    <row r="103" spans="2:27" s="351" customFormat="1" ht="15" customHeight="1" thickBot="1">
      <c r="B103" s="350" t="s">
        <v>275</v>
      </c>
      <c r="C103" s="399"/>
      <c r="D103" s="399"/>
      <c r="E103" s="399"/>
      <c r="AA103" s="350"/>
    </row>
    <row r="104" spans="2:27" s="351" customFormat="1">
      <c r="B104" s="431" t="s">
        <v>271</v>
      </c>
      <c r="C104" s="431"/>
      <c r="D104" s="433"/>
      <c r="E104" s="434"/>
      <c r="F104" s="380"/>
    </row>
    <row r="105" spans="2:27" s="351" customFormat="1">
      <c r="B105" s="429"/>
      <c r="C105" s="429"/>
      <c r="D105" s="429" t="s">
        <v>221</v>
      </c>
      <c r="E105" s="430"/>
      <c r="F105" s="382" t="s">
        <v>216</v>
      </c>
    </row>
    <row r="106" spans="2:27" s="351" customFormat="1">
      <c r="B106" s="429"/>
      <c r="C106" s="429"/>
      <c r="D106" s="429" t="s">
        <v>227</v>
      </c>
      <c r="E106" s="430"/>
      <c r="F106" s="381" t="s">
        <v>229</v>
      </c>
    </row>
    <row r="107" spans="2:27" s="351" customFormat="1" ht="15" thickBot="1">
      <c r="B107" s="432"/>
      <c r="C107" s="432"/>
      <c r="D107" s="384" t="str">
        <f>D65</f>
        <v>Q2 2024</v>
      </c>
      <c r="E107" s="384" t="str">
        <f>E65</f>
        <v>Q2 2023</v>
      </c>
      <c r="F107" s="384" t="str">
        <f>F65</f>
        <v>Q2 2024</v>
      </c>
    </row>
    <row r="108" spans="2:27" s="351" customFormat="1" ht="15" thickBot="1">
      <c r="B108" s="385" t="s">
        <v>276</v>
      </c>
      <c r="C108" s="385"/>
      <c r="D108" s="400">
        <f>SUM(D109:D129)</f>
        <v>345.59764600000011</v>
      </c>
      <c r="E108" s="400">
        <f t="shared" ref="E108:F108" si="6">SUM(E109:E129)</f>
        <v>315.18958100000003</v>
      </c>
      <c r="F108" s="400">
        <f t="shared" si="6"/>
        <v>797.24</v>
      </c>
    </row>
    <row r="109" spans="2:27" s="351" customFormat="1">
      <c r="B109" s="389" t="str">
        <f>RIGHT(TRIM('Szczegółowe dane operacyjne_PL'!B109),LEN(TRIM('Szczegółowe dane operacyjne_PL'!B109))-15)</f>
        <v>Lotnisko</v>
      </c>
      <c r="C109" s="389"/>
      <c r="D109" s="401">
        <f>'Szczegółowe dane operacyjne_PL'!D109</f>
        <v>36.550680000000007</v>
      </c>
      <c r="E109" s="402">
        <f>'Szczegółowe dane operacyjne_PL'!E109</f>
        <v>36.786859999999997</v>
      </c>
      <c r="F109" s="403">
        <f>'Szczegółowe dane operacyjne_PL'!F109</f>
        <v>94.5</v>
      </c>
    </row>
    <row r="110" spans="2:27" s="351" customFormat="1">
      <c r="B110" s="389" t="str">
        <f>RIGHT(TRIM('Szczegółowe dane operacyjne_PL'!B110),LEN(TRIM('Szczegółowe dane operacyjne_PL'!B110))-15)</f>
        <v>Resko II</v>
      </c>
      <c r="C110" s="389"/>
      <c r="D110" s="402">
        <f>'Szczegółowe dane operacyjne_PL'!D110</f>
        <v>38.515131000000004</v>
      </c>
      <c r="E110" s="402">
        <f>'Szczegółowe dane operacyjne_PL'!E110</f>
        <v>35.384402000000001</v>
      </c>
      <c r="F110" s="403">
        <f>'Szczegółowe dane operacyjne_PL'!F110</f>
        <v>76</v>
      </c>
    </row>
    <row r="111" spans="2:27" s="351" customFormat="1">
      <c r="B111" s="389" t="str">
        <f>RIGHT(TRIM('Szczegółowe dane operacyjne_PL'!B111),LEN(TRIM('Szczegółowe dane operacyjne_PL'!B111))-15)</f>
        <v>Żuromin</v>
      </c>
      <c r="C111" s="389"/>
      <c r="D111" s="402">
        <f>'Szczegółowe dane operacyjne_PL'!D111</f>
        <v>22.681757999999999</v>
      </c>
      <c r="E111" s="402">
        <f>'Szczegółowe dane operacyjne_PL'!E111</f>
        <v>20.973229</v>
      </c>
      <c r="F111" s="403">
        <f>'Szczegółowe dane operacyjne_PL'!F111</f>
        <v>61.23</v>
      </c>
    </row>
    <row r="112" spans="2:27" s="351" customFormat="1">
      <c r="B112" s="389" t="str">
        <f>RIGHT(TRIM('Szczegółowe dane operacyjne_PL'!B112),LEN(TRIM('Szczegółowe dane operacyjne_PL'!B112))-15)</f>
        <v>Pelplin</v>
      </c>
      <c r="C112" s="389"/>
      <c r="D112" s="402">
        <f>'Szczegółowe dane operacyjne_PL'!D112</f>
        <v>17.252003999999999</v>
      </c>
      <c r="E112" s="402">
        <f>'Szczegółowe dane operacyjne_PL'!E112</f>
        <v>17.624238000000002</v>
      </c>
      <c r="F112" s="403">
        <f>'Szczegółowe dane operacyjne_PL'!F112</f>
        <v>48.96</v>
      </c>
    </row>
    <row r="113" spans="2:6" s="351" customFormat="1">
      <c r="B113" s="389" t="str">
        <f>RIGHT(TRIM('Szczegółowe dane operacyjne_PL'!B113),LEN(TRIM('Szczegółowe dane operacyjne_PL'!B113))-15)</f>
        <v>Karwice</v>
      </c>
      <c r="C113" s="389"/>
      <c r="D113" s="402">
        <f>'Szczegółowe dane operacyjne_PL'!D113</f>
        <v>16.465662000000012</v>
      </c>
      <c r="E113" s="402">
        <f>'Szczegółowe dane operacyjne_PL'!E113</f>
        <v>16.040718000000002</v>
      </c>
      <c r="F113" s="403">
        <f>'Szczegółowe dane operacyjne_PL'!F113</f>
        <v>46</v>
      </c>
    </row>
    <row r="114" spans="2:6" s="351" customFormat="1">
      <c r="B114" s="389" t="str">
        <f>RIGHT(TRIM('Szczegółowe dane operacyjne_PL'!B114),LEN(TRIM('Szczegółowe dane operacyjne_PL'!B114))-15)</f>
        <v>Kisielice</v>
      </c>
      <c r="C114" s="389"/>
      <c r="D114" s="402">
        <f>'Szczegółowe dane operacyjne_PL'!D114</f>
        <v>13.506029999999999</v>
      </c>
      <c r="E114" s="402">
        <f>'Szczegółowe dane operacyjne_PL'!E114</f>
        <v>10.899132000000002</v>
      </c>
      <c r="F114" s="403">
        <f>'Szczegółowe dane operacyjne_PL'!F114</f>
        <v>41.19</v>
      </c>
    </row>
    <row r="115" spans="2:6" s="351" customFormat="1">
      <c r="B115" s="389" t="str">
        <f>RIGHT(TRIM('Szczegółowe dane operacyjne_PL'!B115),LEN(TRIM('Szczegółowe dane operacyjne_PL'!B115))-15)</f>
        <v>Jagniątkowo</v>
      </c>
      <c r="C115" s="389"/>
      <c r="D115" s="402">
        <f>'Szczegółowe dane operacyjne_PL'!D115</f>
        <v>14.280560000000001</v>
      </c>
      <c r="E115" s="402">
        <f>'Szczegółowe dane operacyjne_PL'!E115</f>
        <v>13.159250999999999</v>
      </c>
      <c r="F115" s="403">
        <f>'Szczegółowe dane operacyjne_PL'!F115</f>
        <v>34.24</v>
      </c>
    </row>
    <row r="116" spans="2:6" s="351" customFormat="1">
      <c r="B116" s="389" t="str">
        <f>RIGHT(TRIM('Szczegółowe dane operacyjne_PL'!B116),LEN(TRIM('Szczegółowe dane operacyjne_PL'!B116))-15)</f>
        <v>Wojciechowo</v>
      </c>
      <c r="C116" s="389"/>
      <c r="D116" s="402">
        <f>'Szczegółowe dane operacyjne_PL'!D116</f>
        <v>11.952204000000002</v>
      </c>
      <c r="E116" s="402">
        <f>'Szczegółowe dane operacyjne_PL'!E116</f>
        <v>12.000101999999998</v>
      </c>
      <c r="F116" s="403">
        <f>'Szczegółowe dane operacyjne_PL'!F116</f>
        <v>28.28</v>
      </c>
    </row>
    <row r="117" spans="2:6" s="351" customFormat="1">
      <c r="B117" s="389" t="str">
        <f>RIGHT(TRIM('Szczegółowe dane operacyjne_PL'!B117),LEN(TRIM('Szczegółowe dane operacyjne_PL'!B117))-15)</f>
        <v>Karnice I</v>
      </c>
      <c r="C117" s="389"/>
      <c r="D117" s="402">
        <f>'Szczegółowe dane operacyjne_PL'!D117</f>
        <v>10.510751000000001</v>
      </c>
      <c r="E117" s="402">
        <f>'Szczegółowe dane operacyjne_PL'!E117</f>
        <v>11.936909</v>
      </c>
      <c r="F117" s="403">
        <f>'Szczegółowe dane operacyjne_PL'!F117</f>
        <v>31.2</v>
      </c>
    </row>
    <row r="118" spans="2:6" s="351" customFormat="1">
      <c r="B118" s="389" t="str">
        <f>RIGHT(TRIM('Szczegółowe dane operacyjne_PL'!B118),LEN(TRIM('Szczegółowe dane operacyjne_PL'!B118))-15)</f>
        <v>Kamieńsk</v>
      </c>
      <c r="C118" s="389"/>
      <c r="D118" s="402">
        <f>'Szczegółowe dane operacyjne_PL'!D118</f>
        <v>10.042065000000001</v>
      </c>
      <c r="E118" s="402">
        <f>'Szczegółowe dane operacyjne_PL'!E118</f>
        <v>9.0476100000000006</v>
      </c>
      <c r="F118" s="403">
        <f>'Szczegółowe dane operacyjne_PL'!F118</f>
        <v>31.2</v>
      </c>
    </row>
    <row r="119" spans="2:6" s="351" customFormat="1">
      <c r="B119" s="389" t="str">
        <f>RIGHT(TRIM('Szczegółowe dane operacyjne_PL'!B119),LEN(TRIM('Szczegółowe dane operacyjne_PL'!B119))-15)</f>
        <v>Malbork</v>
      </c>
      <c r="C119" s="389"/>
      <c r="D119" s="402">
        <f>'Szczegółowe dane operacyjne_PL'!D119</f>
        <v>6.6623270000000003</v>
      </c>
      <c r="E119" s="402">
        <f>'Szczegółowe dane operacyjne_PL'!E119</f>
        <v>5.2476929999999999</v>
      </c>
      <c r="F119" s="403">
        <f>'Szczegółowe dane operacyjne_PL'!F119</f>
        <v>18.239999999999998</v>
      </c>
    </row>
    <row r="120" spans="2:6" s="351" customFormat="1">
      <c r="B120" s="389" t="str">
        <f>RIGHT(TRIM('Szczegółowe dane operacyjne_PL'!B120),LEN(TRIM('Szczegółowe dane operacyjne_PL'!B120))-15)</f>
        <v>Resko I</v>
      </c>
      <c r="C120" s="389"/>
      <c r="D120" s="402">
        <f>'Szczegółowe dane operacyjne_PL'!D120</f>
        <v>4.9826600000000001</v>
      </c>
      <c r="E120" s="402">
        <f>'Szczegółowe dane operacyjne_PL'!E120</f>
        <v>4.8951510000000003</v>
      </c>
      <c r="F120" s="403">
        <f>'Szczegółowe dane operacyjne_PL'!F120</f>
        <v>14.28</v>
      </c>
    </row>
    <row r="121" spans="2:6" s="351" customFormat="1">
      <c r="B121" s="389" t="str">
        <f>RIGHT(TRIM('Szczegółowe dane operacyjne_PL'!B121),LEN(TRIM('Szczegółowe dane operacyjne_PL'!B121))-15)</f>
        <v>Kisielice II</v>
      </c>
      <c r="C121" s="389"/>
      <c r="D121" s="402">
        <f>'Szczegółowe dane operacyjne_PL'!D121</f>
        <v>4.1167100000000003</v>
      </c>
      <c r="E121" s="402">
        <f>'Szczegółowe dane operacyjne_PL'!E121</f>
        <v>4.2680470000000001</v>
      </c>
      <c r="F121" s="403">
        <f>'Szczegółowe dane operacyjne_PL'!F121</f>
        <v>12.42</v>
      </c>
    </row>
    <row r="122" spans="2:6" s="351" customFormat="1">
      <c r="B122" s="389" t="str">
        <f>RIGHT(TRIM('Szczegółowe dane operacyjne_PL'!B122),LEN(TRIM('Szczegółowe dane operacyjne_PL'!B122))-15)</f>
        <v>Galicja</v>
      </c>
      <c r="C122" s="389"/>
      <c r="D122" s="402">
        <f>'Szczegółowe dane operacyjne_PL'!D122</f>
        <v>3.5567519999999999</v>
      </c>
      <c r="E122" s="402">
        <f>'Szczegółowe dane operacyjne_PL'!E122</f>
        <v>3.5856050000000002</v>
      </c>
      <c r="F122" s="403">
        <f>'Szczegółowe dane operacyjne_PL'!F122</f>
        <v>12.24</v>
      </c>
    </row>
    <row r="123" spans="2:6" s="351" customFormat="1">
      <c r="B123" s="389" t="str">
        <f>RIGHT(TRIM('Szczegółowe dane operacyjne_PL'!B123),LEN(TRIM('Szczegółowe dane operacyjne_PL'!B123))-15)</f>
        <v>Karnice II</v>
      </c>
      <c r="C123" s="389"/>
      <c r="D123" s="402">
        <f>'Szczegółowe dane operacyjne_PL'!D123</f>
        <v>15.236091</v>
      </c>
      <c r="E123" s="402">
        <f>'Szczegółowe dane operacyjne_PL'!E123</f>
        <v>16.004266999999988</v>
      </c>
      <c r="F123" s="403">
        <f>'Szczegółowe dane operacyjne_PL'!F123</f>
        <v>22.6</v>
      </c>
    </row>
    <row r="124" spans="2:6" s="351" customFormat="1">
      <c r="B124" s="389" t="str">
        <f>RIGHT(TRIM('Szczegółowe dane operacyjne_PL'!B124),LEN(TRIM('Szczegółowe dane operacyjne_PL'!B124))-15)</f>
        <v>Rybice/Starza</v>
      </c>
      <c r="C124" s="389"/>
      <c r="D124" s="402">
        <f>'Szczegółowe dane operacyjne_PL'!D124</f>
        <v>43.467582</v>
      </c>
      <c r="E124" s="402">
        <f>'Szczegółowe dane operacyjne_PL'!E124</f>
        <v>43.505123000000005</v>
      </c>
      <c r="F124" s="403">
        <f>'Szczegółowe dane operacyjne_PL'!F124</f>
        <v>74.58</v>
      </c>
    </row>
    <row r="125" spans="2:6" s="351" customFormat="1">
      <c r="B125" s="389" t="str">
        <f>RIGHT(TRIM('Szczegółowe dane operacyjne_PL'!B125),LEN(TRIM('Szczegółowe dane operacyjne_PL'!B125))-15)</f>
        <v>Skoczykłody</v>
      </c>
      <c r="C125" s="389"/>
      <c r="D125" s="402">
        <f>'Szczegółowe dane operacyjne_PL'!D125</f>
        <v>17.881364000000001</v>
      </c>
      <c r="E125" s="402">
        <f>'Szczegółowe dane operacyjne_PL'!E125</f>
        <v>16.261817999999998</v>
      </c>
      <c r="F125" s="403">
        <f>'Szczegółowe dane operacyjne_PL'!F125</f>
        <v>41</v>
      </c>
    </row>
    <row r="126" spans="2:6" s="351" customFormat="1">
      <c r="B126" s="389" t="str">
        <f>RIGHT(TRIM('Szczegółowe dane operacyjne_PL'!B126),LEN(TRIM('Szczegółowe dane operacyjne_PL'!B126))-15)</f>
        <v>Jóźwin</v>
      </c>
      <c r="C126" s="389"/>
      <c r="D126" s="402">
        <f>'Szczegółowe dane operacyjne_PL'!D126</f>
        <v>9.2223059999999997</v>
      </c>
      <c r="E126" s="402">
        <f>'Szczegółowe dane operacyjne_PL'!E126</f>
        <v>8.6200220000000005</v>
      </c>
      <c r="F126" s="403">
        <f>'Szczegółowe dane operacyjne_PL'!F126</f>
        <v>25.33</v>
      </c>
    </row>
    <row r="127" spans="2:6" s="351" customFormat="1">
      <c r="B127" s="389" t="str">
        <f>RIGHT(TRIM('Szczegółowe dane operacyjne_PL'!B127),LEN(TRIM('Szczegółowe dane operacyjne_PL'!B127))-15)</f>
        <v>Radzyń</v>
      </c>
      <c r="C127" s="389"/>
      <c r="D127" s="402">
        <f>'Szczegółowe dane operacyjne_PL'!D127</f>
        <v>24.142126000000012</v>
      </c>
      <c r="E127" s="402">
        <f>'Szczegółowe dane operacyjne_PL'!E127</f>
        <v>20.274543000000001</v>
      </c>
      <c r="F127" s="403">
        <f>'Szczegółowe dane operacyjne_PL'!F127</f>
        <v>36.9</v>
      </c>
    </row>
    <row r="128" spans="2:6" s="351" customFormat="1">
      <c r="B128" s="389" t="str">
        <f>RIGHT(TRIM('Szczegółowe dane operacyjne_PL'!B128),LEN(TRIM('Szczegółowe dane operacyjne_PL'!B128))-15)</f>
        <v>Ścieki</v>
      </c>
      <c r="C128" s="389"/>
      <c r="D128" s="402">
        <f>'Szczegółowe dane operacyjne_PL'!D128</f>
        <v>9.6914670000000012</v>
      </c>
      <c r="E128" s="402">
        <f>'Szczegółowe dane operacyjne_PL'!E128</f>
        <v>8.6748609999999999</v>
      </c>
      <c r="F128" s="403">
        <f>'Szczegółowe dane operacyjne_PL'!F128</f>
        <v>22</v>
      </c>
    </row>
    <row r="129" spans="2:6" s="351" customFormat="1" ht="15" thickBot="1">
      <c r="B129" s="389" t="str">
        <f>RIGHT(TRIM('Szczegółowe dane operacyjne_PL'!B129),LEN(TRIM('Szczegółowe dane operacyjne_PL'!B129))-15)</f>
        <v>Zalesie</v>
      </c>
      <c r="C129" s="389"/>
      <c r="D129" s="404">
        <f>'Szczegółowe dane operacyjne_PL'!D129</f>
        <v>14.881416000000002</v>
      </c>
      <c r="E129" s="402">
        <f>'Szczegółowe dane operacyjne_PL'!E129</f>
        <v>0</v>
      </c>
      <c r="F129" s="403">
        <f>'Szczegółowe dane operacyjne_PL'!F129</f>
        <v>24.85</v>
      </c>
    </row>
    <row r="130" spans="2:6" s="351" customFormat="1" ht="15" thickBot="1">
      <c r="B130" s="393" t="s">
        <v>277</v>
      </c>
      <c r="C130" s="393"/>
      <c r="D130" s="400">
        <f>SUM(D131:D171)</f>
        <v>32.157662999999999</v>
      </c>
      <c r="E130" s="405">
        <f>SUM(E131:E171)</f>
        <v>8.0779100000000028</v>
      </c>
      <c r="F130" s="405">
        <f>SUM(F131:F171)</f>
        <v>95.893999999999991</v>
      </c>
    </row>
    <row r="131" spans="2:6" s="351" customFormat="1">
      <c r="B131" s="389" t="str">
        <f>RIGHT(TRIM('Szczegółowe dane operacyjne_PL'!B131),LEN(TRIM('Szczegółowe dane operacyjne_PL'!B131))-27)</f>
        <v>Żar</v>
      </c>
      <c r="C131" s="389"/>
      <c r="D131" s="403">
        <f>'Szczegółowe dane operacyjne_PL'!D131</f>
        <v>0.18608100000000002</v>
      </c>
      <c r="E131" s="403">
        <f>'Szczegółowe dane operacyjne_PL'!E131</f>
        <v>0.20383000000000001</v>
      </c>
      <c r="F131" s="403">
        <f>'Szczegółowe dane operacyjne_PL'!F131</f>
        <v>0.6</v>
      </c>
    </row>
    <row r="132" spans="2:6" s="351" customFormat="1">
      <c r="B132" s="389" t="str">
        <f>RIGHT(TRIM('Szczegółowe dane operacyjne_PL'!B132),LEN(TRIM('Szczegółowe dane operacyjne_PL'!B132))-27)</f>
        <v>Lesko</v>
      </c>
      <c r="C132" s="389"/>
      <c r="D132" s="403">
        <f>'Szczegółowe dane operacyjne_PL'!D132</f>
        <v>0.32716499999999998</v>
      </c>
      <c r="E132" s="403">
        <f>'Szczegółowe dane operacyjne_PL'!E132</f>
        <v>0.34533000000000003</v>
      </c>
      <c r="F132" s="403">
        <f>'Szczegółowe dane operacyjne_PL'!F132</f>
        <v>0.999</v>
      </c>
    </row>
    <row r="133" spans="2:6" s="351" customFormat="1">
      <c r="B133" s="389" t="str">
        <f>RIGHT(TRIM('Szczegółowe dane operacyjne_PL'!B133),LEN(TRIM('Szczegółowe dane operacyjne_PL'!B133))-27)</f>
        <v>Bliskowice</v>
      </c>
      <c r="C133" s="389"/>
      <c r="D133" s="403">
        <f>'Szczegółowe dane operacyjne_PL'!D133</f>
        <v>0.35233399999999998</v>
      </c>
      <c r="E133" s="403">
        <f>'Szczegółowe dane operacyjne_PL'!E133</f>
        <v>0.37071399999999999</v>
      </c>
      <c r="F133" s="403">
        <f>'Szczegółowe dane operacyjne_PL'!F133</f>
        <v>0.999</v>
      </c>
    </row>
    <row r="134" spans="2:6" s="351" customFormat="1">
      <c r="B134" s="389" t="str">
        <f>RIGHT(TRIM('Szczegółowe dane operacyjne_PL'!B134),LEN(TRIM('Szczegółowe dane operacyjne_PL'!B134))-27)</f>
        <v>Lutol I</v>
      </c>
      <c r="C134" s="389"/>
      <c r="D134" s="403">
        <f>'Szczegółowe dane operacyjne_PL'!D134</f>
        <v>0.31368899999999994</v>
      </c>
      <c r="E134" s="403">
        <f>'Szczegółowe dane operacyjne_PL'!E134</f>
        <v>0.38722000000000001</v>
      </c>
      <c r="F134" s="403">
        <f>'Szczegółowe dane operacyjne_PL'!F134</f>
        <v>0.999</v>
      </c>
    </row>
    <row r="135" spans="2:6" s="351" customFormat="1">
      <c r="B135" s="389" t="str">
        <f>RIGHT(TRIM('Szczegółowe dane operacyjne_PL'!B135),LEN(TRIM('Szczegółowe dane operacyjne_PL'!B135))-27)</f>
        <v>Lutol II</v>
      </c>
      <c r="C135" s="389"/>
      <c r="D135" s="403">
        <f>'Szczegółowe dane operacyjne_PL'!D135</f>
        <v>0.310581</v>
      </c>
      <c r="E135" s="403">
        <f>'Szczegółowe dane operacyjne_PL'!E135</f>
        <v>0.39549299999999998</v>
      </c>
      <c r="F135" s="403">
        <f>'Szczegółowe dane operacyjne_PL'!F135</f>
        <v>0.999</v>
      </c>
    </row>
    <row r="136" spans="2:6" s="351" customFormat="1">
      <c r="B136" s="389" t="str">
        <f>RIGHT(TRIM('Szczegółowe dane operacyjne_PL'!B136),LEN(TRIM('Szczegółowe dane operacyjne_PL'!B136))-27)</f>
        <v>Górzyn II</v>
      </c>
      <c r="C136" s="389"/>
      <c r="D136" s="403">
        <f>'Szczegółowe dane operacyjne_PL'!D136</f>
        <v>0.34056899999999996</v>
      </c>
      <c r="E136" s="403">
        <f>'Szczegółowe dane operacyjne_PL'!E136</f>
        <v>0.14300100000000002</v>
      </c>
      <c r="F136" s="403">
        <f>'Szczegółowe dane operacyjne_PL'!F136</f>
        <v>0.996</v>
      </c>
    </row>
    <row r="137" spans="2:6" s="351" customFormat="1">
      <c r="B137" s="389" t="str">
        <f>RIGHT(TRIM('Szczegółowe dane operacyjne_PL'!B137),LEN(TRIM('Szczegółowe dane operacyjne_PL'!B137))-27)</f>
        <v>Kłodzin I</v>
      </c>
      <c r="C137" s="389"/>
      <c r="D137" s="403">
        <f>'Szczegółowe dane operacyjne_PL'!D137</f>
        <v>0.34325800000000006</v>
      </c>
      <c r="E137" s="403">
        <f>'Szczegółowe dane operacyjne_PL'!E137</f>
        <v>0.16784000000000002</v>
      </c>
      <c r="F137" s="403">
        <f>'Szczegółowe dane operacyjne_PL'!F137</f>
        <v>0.996</v>
      </c>
    </row>
    <row r="138" spans="2:6" s="351" customFormat="1">
      <c r="B138" s="389" t="str">
        <f>RIGHT(TRIM('Szczegółowe dane operacyjne_PL'!B138),LEN(TRIM('Szczegółowe dane operacyjne_PL'!B138))-27)</f>
        <v>Kłodzin II</v>
      </c>
      <c r="C138" s="389"/>
      <c r="D138" s="403">
        <f>'Szczegółowe dane operacyjne_PL'!D138</f>
        <v>0.34926999999999997</v>
      </c>
      <c r="E138" s="403">
        <f>'Szczegółowe dane operacyjne_PL'!E138</f>
        <v>0.16717400000000002</v>
      </c>
      <c r="F138" s="403">
        <f>'Szczegółowe dane operacyjne_PL'!F138</f>
        <v>0.996</v>
      </c>
    </row>
    <row r="139" spans="2:6" s="351" customFormat="1">
      <c r="B139" s="389" t="str">
        <f>RIGHT(TRIM('Szczegółowe dane operacyjne_PL'!B139),LEN(TRIM('Szczegółowe dane operacyjne_PL'!B139))-27)</f>
        <v>Sędzinko I</v>
      </c>
      <c r="C139" s="389"/>
      <c r="D139" s="403">
        <f>'Szczegółowe dane operacyjne_PL'!D139</f>
        <v>0.39533500000000005</v>
      </c>
      <c r="E139" s="403">
        <f>'Szczegółowe dane operacyjne_PL'!E139</f>
        <v>0.44994299999999998</v>
      </c>
      <c r="F139" s="403">
        <f>'Szczegółowe dane operacyjne_PL'!F139</f>
        <v>0.996</v>
      </c>
    </row>
    <row r="140" spans="2:6" s="351" customFormat="1">
      <c r="B140" s="389" t="str">
        <f>RIGHT(TRIM('Szczegółowe dane operacyjne_PL'!B140),LEN(TRIM('Szczegółowe dane operacyjne_PL'!B140))-27)</f>
        <v>Sędzinko II</v>
      </c>
      <c r="C140" s="389"/>
      <c r="D140" s="403">
        <f>'Szczegółowe dane operacyjne_PL'!D140</f>
        <v>0.36922699999999997</v>
      </c>
      <c r="E140" s="403">
        <f>'Szczegółowe dane operacyjne_PL'!E140</f>
        <v>0.43490900000000005</v>
      </c>
      <c r="F140" s="403">
        <f>'Szczegółowe dane operacyjne_PL'!F140</f>
        <v>0.996</v>
      </c>
    </row>
    <row r="141" spans="2:6" s="351" customFormat="1">
      <c r="B141" s="389" t="str">
        <f>RIGHT(TRIM('Szczegółowe dane operacyjne_PL'!B141),LEN(TRIM('Szczegółowe dane operacyjne_PL'!B141))-27)</f>
        <v>Niedysz I</v>
      </c>
      <c r="C141" s="389"/>
      <c r="D141" s="403">
        <f>'Szczegółowe dane operacyjne_PL'!D141</f>
        <v>0.37036299999999994</v>
      </c>
      <c r="E141" s="403">
        <f>'Szczegółowe dane operacyjne_PL'!E141</f>
        <v>0.47888700000000006</v>
      </c>
      <c r="F141" s="403">
        <f>'Szczegółowe dane operacyjne_PL'!F141</f>
        <v>0.996</v>
      </c>
    </row>
    <row r="142" spans="2:6" s="351" customFormat="1">
      <c r="B142" s="389" t="str">
        <f>RIGHT(TRIM('Szczegółowe dane operacyjne_PL'!B142),LEN(TRIM('Szczegółowe dane operacyjne_PL'!B142))-27)</f>
        <v>Niedysz II</v>
      </c>
      <c r="C142" s="389"/>
      <c r="D142" s="403">
        <f>'Szczegółowe dane operacyjne_PL'!D142</f>
        <v>0.34926800000000002</v>
      </c>
      <c r="E142" s="403">
        <f>'Szczegółowe dane operacyjne_PL'!E142</f>
        <v>0.470524</v>
      </c>
      <c r="F142" s="403">
        <f>'Szczegółowe dane operacyjne_PL'!F142</f>
        <v>0.996</v>
      </c>
    </row>
    <row r="143" spans="2:6" s="351" customFormat="1">
      <c r="B143" s="389" t="str">
        <f>RIGHT(TRIM('Szczegółowe dane operacyjne_PL'!B143),LEN(TRIM('Szczegółowe dane operacyjne_PL'!B143))-27)</f>
        <v>Kusin I</v>
      </c>
      <c r="C143" s="389"/>
      <c r="D143" s="403">
        <f>'Szczegółowe dane operacyjne_PL'!D143</f>
        <v>0.37251999999999996</v>
      </c>
      <c r="E143" s="403">
        <f>'Szczegółowe dane operacyjne_PL'!E143</f>
        <v>0.45350499999999999</v>
      </c>
      <c r="F143" s="403">
        <f>'Szczegółowe dane operacyjne_PL'!F143</f>
        <v>0.999</v>
      </c>
    </row>
    <row r="144" spans="2:6" s="351" customFormat="1">
      <c r="B144" s="389" t="str">
        <f>RIGHT(TRIM('Szczegółowe dane operacyjne_PL'!B144),LEN(TRIM('Szczegółowe dane operacyjne_PL'!B144))-27)</f>
        <v>Opoczno</v>
      </c>
      <c r="C144" s="389"/>
      <c r="D144" s="403">
        <f>'Szczegółowe dane operacyjne_PL'!D144</f>
        <v>0.32708700000000002</v>
      </c>
      <c r="E144" s="403">
        <f>'Szczegółowe dane operacyjne_PL'!E144</f>
        <v>0.44280700000000001</v>
      </c>
      <c r="F144" s="403">
        <f>'Szczegółowe dane operacyjne_PL'!F144</f>
        <v>0.999</v>
      </c>
    </row>
    <row r="145" spans="2:6" s="351" customFormat="1">
      <c r="B145" s="389" t="str">
        <f>RIGHT(TRIM('Szczegółowe dane operacyjne_PL'!B145),LEN(TRIM('Szczegółowe dane operacyjne_PL'!B145))-27)</f>
        <v>Bedlno Radzyńskie II</v>
      </c>
      <c r="C145" s="389"/>
      <c r="D145" s="403">
        <f>'Szczegółowe dane operacyjne_PL'!D145</f>
        <v>0.36945499999999998</v>
      </c>
      <c r="E145" s="403">
        <f>'Szczegółowe dane operacyjne_PL'!E145</f>
        <v>0.44484000000000001</v>
      </c>
      <c r="F145" s="403">
        <f>'Szczegółowe dane operacyjne_PL'!F145</f>
        <v>0.999</v>
      </c>
    </row>
    <row r="146" spans="2:6" s="351" customFormat="1">
      <c r="B146" s="389" t="str">
        <f>RIGHT(TRIM('Szczegółowe dane operacyjne_PL'!B146),LEN(TRIM('Szczegółowe dane operacyjne_PL'!B146))-27)</f>
        <v>Pierzyska-Baranowo II</v>
      </c>
      <c r="C146" s="389"/>
      <c r="D146" s="403">
        <f>'Szczegółowe dane operacyjne_PL'!D146</f>
        <v>0.35257100000000002</v>
      </c>
      <c r="E146" s="403">
        <f>'Szczegółowe dane operacyjne_PL'!E146</f>
        <v>0.16250499999999998</v>
      </c>
      <c r="F146" s="403">
        <f>'Szczegółowe dane operacyjne_PL'!F146</f>
        <v>0.999</v>
      </c>
    </row>
    <row r="147" spans="2:6" s="351" customFormat="1">
      <c r="B147" s="389" t="str">
        <f>RIGHT(TRIM('Szczegółowe dane operacyjne_PL'!B147),LEN(TRIM('Szczegółowe dane operacyjne_PL'!B147))-27)</f>
        <v>Koszoły I</v>
      </c>
      <c r="C147" s="389"/>
      <c r="D147" s="403">
        <f>'Szczegółowe dane operacyjne_PL'!D147</f>
        <v>0.24721199999999999</v>
      </c>
      <c r="E147" s="403">
        <f>'Szczegółowe dane operacyjne_PL'!E147</f>
        <v>0</v>
      </c>
      <c r="F147" s="403">
        <f>'Szczegółowe dane operacyjne_PL'!F147</f>
        <v>0.68</v>
      </c>
    </row>
    <row r="148" spans="2:6" s="351" customFormat="1">
      <c r="B148" s="389" t="str">
        <f>RIGHT(TRIM('Szczegółowe dane operacyjne_PL'!B148),LEN(TRIM('Szczegółowe dane operacyjne_PL'!B148))-27)</f>
        <v>Brzeźnik</v>
      </c>
      <c r="C148" s="389"/>
      <c r="D148" s="403">
        <f>'Szczegółowe dane operacyjne_PL'!D148</f>
        <v>0.345304</v>
      </c>
      <c r="E148" s="403">
        <f>'Szczegółowe dane operacyjne_PL'!E148</f>
        <v>0.39100099999999999</v>
      </c>
      <c r="F148" s="403">
        <f>'Szczegółowe dane operacyjne_PL'!F148</f>
        <v>0.86399999999999999</v>
      </c>
    </row>
    <row r="149" spans="2:6" s="351" customFormat="1">
      <c r="B149" s="389" t="str">
        <f>RIGHT(TRIM('Szczegółowe dane operacyjne_PL'!B149),LEN(TRIM('Szczegółowe dane operacyjne_PL'!B149))-27)</f>
        <v>Kaleń I</v>
      </c>
      <c r="C149" s="389"/>
      <c r="D149" s="403">
        <f>'Szczegółowe dane operacyjne_PL'!D149</f>
        <v>0.21298800000000001</v>
      </c>
      <c r="E149" s="403">
        <f>'Szczegółowe dane operacyjne_PL'!E149</f>
        <v>0.29971700000000001</v>
      </c>
      <c r="F149" s="403">
        <f>'Szczegółowe dane operacyjne_PL'!F149</f>
        <v>0.7</v>
      </c>
    </row>
    <row r="150" spans="2:6" s="351" customFormat="1">
      <c r="B150" s="389" t="str">
        <f>RIGHT(TRIM('Szczegółowe dane operacyjne_PL'!B150),LEN(TRIM('Szczegółowe dane operacyjne_PL'!B150))-27)</f>
        <v>Wrzeszczewice I</v>
      </c>
      <c r="C150" s="389"/>
      <c r="D150" s="403">
        <f>'Szczegółowe dane operacyjne_PL'!D150</f>
        <v>0.244611</v>
      </c>
      <c r="E150" s="403">
        <f>'Szczegółowe dane operacyjne_PL'!E150</f>
        <v>0.29656899999999997</v>
      </c>
      <c r="F150" s="403">
        <f>'Szczegółowe dane operacyjne_PL'!F150</f>
        <v>0.68</v>
      </c>
    </row>
    <row r="151" spans="2:6" s="351" customFormat="1">
      <c r="B151" s="389" t="str">
        <f>RIGHT(TRIM('Szczegółowe dane operacyjne_PL'!B151),LEN(TRIM('Szczegółowe dane operacyjne_PL'!B151))-27)</f>
        <v>Wrzeszczewice II</v>
      </c>
      <c r="C151" s="389"/>
      <c r="D151" s="403">
        <f>'Szczegółowe dane operacyjne_PL'!D151</f>
        <v>0.23238900000000001</v>
      </c>
      <c r="E151" s="403">
        <f>'Szczegółowe dane operacyjne_PL'!E151</f>
        <v>0.25619799999999998</v>
      </c>
      <c r="F151" s="403">
        <f>'Szczegółowe dane operacyjne_PL'!F151</f>
        <v>0.69899999999999995</v>
      </c>
    </row>
    <row r="152" spans="2:6" s="351" customFormat="1">
      <c r="B152" s="389" t="str">
        <f>RIGHT(TRIM('Szczegółowe dane operacyjne_PL'!B152),LEN(TRIM('Szczegółowe dane operacyjne_PL'!B152))-27)</f>
        <v>Adamów</v>
      </c>
      <c r="C152" s="389"/>
      <c r="D152" s="403">
        <f>'Szczegółowe dane operacyjne_PL'!D152</f>
        <v>0.33462700000000001</v>
      </c>
      <c r="E152" s="403">
        <f>'Szczegółowe dane operacyjne_PL'!E152</f>
        <v>0.41451699999999997</v>
      </c>
      <c r="F152" s="403">
        <f>'Szczegółowe dane operacyjne_PL'!F152</f>
        <v>0.996</v>
      </c>
    </row>
    <row r="153" spans="2:6" s="351" customFormat="1">
      <c r="B153" s="389" t="str">
        <f>RIGHT(TRIM('Szczegółowe dane operacyjne_PL'!B153),LEN(TRIM('Szczegółowe dane operacyjne_PL'!B153))-27)</f>
        <v>Dolna Odra I</v>
      </c>
      <c r="C153" s="389"/>
      <c r="D153" s="403">
        <f>'Szczegółowe dane operacyjne_PL'!D153</f>
        <v>0.334675</v>
      </c>
      <c r="E153" s="403">
        <f>'Szczegółowe dane operacyjne_PL'!E153</f>
        <v>0.44935999999999998</v>
      </c>
      <c r="F153" s="403">
        <f>'Szczegółowe dane operacyjne_PL'!F153</f>
        <v>0.997</v>
      </c>
    </row>
    <row r="154" spans="2:6" s="351" customFormat="1">
      <c r="B154" s="389" t="str">
        <f>RIGHT(TRIM('Szczegółowe dane operacyjne_PL'!B154),LEN(TRIM('Szczegółowe dane operacyjne_PL'!B154))-27)</f>
        <v>Dolna Odra II</v>
      </c>
      <c r="C154" s="389"/>
      <c r="D154" s="403">
        <f>'Szczegółowe dane operacyjne_PL'!D154</f>
        <v>0.324461</v>
      </c>
      <c r="E154" s="403">
        <f>'Szczegółowe dane operacyjne_PL'!E154</f>
        <v>0.45202600000000009</v>
      </c>
      <c r="F154" s="403">
        <f>'Szczegółowe dane operacyjne_PL'!F154</f>
        <v>0.997</v>
      </c>
    </row>
    <row r="155" spans="2:6" s="351" customFormat="1">
      <c r="B155" s="389" t="str">
        <f>RIGHT(TRIM('Szczegółowe dane operacyjne_PL'!B155),LEN(TRIM('Szczegółowe dane operacyjne_PL'!B155))-27)</f>
        <v>Gutki 1</v>
      </c>
      <c r="C155" s="389"/>
      <c r="D155" s="403">
        <f>'Szczegółowe dane operacyjne_PL'!D155</f>
        <v>2.0503999999999998</v>
      </c>
      <c r="E155" s="403">
        <f>'Szczegółowe dane operacyjne_PL'!E155</f>
        <v>0</v>
      </c>
      <c r="F155" s="403">
        <f>'Szczegółowe dane operacyjne_PL'!F155</f>
        <v>5.9989999999999997</v>
      </c>
    </row>
    <row r="156" spans="2:6" s="351" customFormat="1">
      <c r="B156" s="389" t="str">
        <f>RIGHT(TRIM('Szczegółowe dane operacyjne_PL'!B156),LEN(TRIM('Szczegółowe dane operacyjne_PL'!B156))-27)</f>
        <v>Gutki 2</v>
      </c>
      <c r="C156" s="389"/>
      <c r="D156" s="403">
        <f>'Szczegółowe dane operacyjne_PL'!D156</f>
        <v>1.9743020000000002</v>
      </c>
      <c r="E156" s="403">
        <f>'Szczegółowe dane operacyjne_PL'!E156</f>
        <v>0</v>
      </c>
      <c r="F156" s="403">
        <f>'Szczegółowe dane operacyjne_PL'!F156</f>
        <v>5.9989999999999997</v>
      </c>
    </row>
    <row r="157" spans="2:6" s="351" customFormat="1">
      <c r="B157" s="389" t="str">
        <f>RIGHT(TRIM('Szczegółowe dane operacyjne_PL'!B157),LEN(TRIM('Szczegółowe dane operacyjne_PL'!B157))-27)</f>
        <v>Huszlew 1</v>
      </c>
      <c r="C157" s="389"/>
      <c r="D157" s="403">
        <f>'Szczegółowe dane operacyjne_PL'!D157</f>
        <v>1.38262</v>
      </c>
      <c r="E157" s="403">
        <f>'Szczegółowe dane operacyjne_PL'!E157</f>
        <v>0</v>
      </c>
      <c r="F157" s="403">
        <f>'Szczegółowe dane operacyjne_PL'!F157</f>
        <v>4.9969999999999999</v>
      </c>
    </row>
    <row r="158" spans="2:6" s="351" customFormat="1">
      <c r="B158" s="389" t="str">
        <f>RIGHT(TRIM('Szczegółowe dane operacyjne_PL'!B158),LEN(TRIM('Szczegółowe dane operacyjne_PL'!B158))-27)</f>
        <v>Huszlew 2</v>
      </c>
      <c r="C158" s="389"/>
      <c r="D158" s="403">
        <f>'Szczegółowe dane operacyjne_PL'!D158</f>
        <v>3.1379719999999995</v>
      </c>
      <c r="E158" s="403">
        <f>'Szczegółowe dane operacyjne_PL'!E158</f>
        <v>0</v>
      </c>
      <c r="F158" s="403">
        <f>'Szczegółowe dane operacyjne_PL'!F158</f>
        <v>7.9950000000000001</v>
      </c>
    </row>
    <row r="159" spans="2:6" s="351" customFormat="1">
      <c r="B159" s="389" t="str">
        <f>RIGHT(TRIM('Szczegółowe dane operacyjne_PL'!B159),LEN(TRIM('Szczegółowe dane operacyjne_PL'!B159))-27)</f>
        <v>Zawidów 1</v>
      </c>
      <c r="C159" s="389"/>
      <c r="D159" s="403">
        <f>'Szczegółowe dane operacyjne_PL'!D159</f>
        <v>0.34601199999999999</v>
      </c>
      <c r="E159" s="403">
        <f>'Szczegółowe dane operacyjne_PL'!E159</f>
        <v>0</v>
      </c>
      <c r="F159" s="403">
        <f>'Szczegółowe dane operacyjne_PL'!F159</f>
        <v>0.999</v>
      </c>
    </row>
    <row r="160" spans="2:6" s="351" customFormat="1">
      <c r="B160" s="389" t="str">
        <f>RIGHT(TRIM('Szczegółowe dane operacyjne_PL'!B160),LEN(TRIM('Szczegółowe dane operacyjne_PL'!B160))-27)</f>
        <v>Zawidów 2</v>
      </c>
      <c r="C160" s="389"/>
      <c r="D160" s="403">
        <f>'Szczegółowe dane operacyjne_PL'!D160</f>
        <v>0.36939099999999997</v>
      </c>
      <c r="E160" s="403">
        <f>'Szczegółowe dane operacyjne_PL'!E160</f>
        <v>0</v>
      </c>
      <c r="F160" s="403">
        <f>'Szczegółowe dane operacyjne_PL'!F160</f>
        <v>0.999</v>
      </c>
    </row>
    <row r="161" spans="2:6" s="351" customFormat="1">
      <c r="B161" s="389" t="str">
        <f>RIGHT(TRIM('Szczegółowe dane operacyjne_PL'!B161),LEN(TRIM('Szczegółowe dane operacyjne_PL'!B161))-27)</f>
        <v>Markowce</v>
      </c>
      <c r="C161" s="389"/>
      <c r="D161" s="403">
        <f>'Szczegółowe dane operacyjne_PL'!D161</f>
        <v>0.27571400000000001</v>
      </c>
      <c r="E161" s="403">
        <f>'Szczegółowe dane operacyjne_PL'!E161</f>
        <v>0</v>
      </c>
      <c r="F161" s="403">
        <f>'Szczegółowe dane operacyjne_PL'!F161</f>
        <v>0.999</v>
      </c>
    </row>
    <row r="162" spans="2:6" s="351" customFormat="1">
      <c r="B162" s="389" t="str">
        <f>RIGHT(TRIM('Szczegółowe dane operacyjne_PL'!B162),LEN(TRIM('Szczegółowe dane operacyjne_PL'!B162))-27)</f>
        <v>Lesko 2</v>
      </c>
      <c r="C162" s="389"/>
      <c r="D162" s="403">
        <f>'Szczegółowe dane operacyjne_PL'!D162</f>
        <v>0.24998500000000001</v>
      </c>
      <c r="E162" s="403">
        <f>'Szczegółowe dane operacyjne_PL'!E162</f>
        <v>0</v>
      </c>
      <c r="F162" s="403">
        <f>'Szczegółowe dane operacyjne_PL'!F162</f>
        <v>0.93500000000000005</v>
      </c>
    </row>
    <row r="163" spans="2:6" s="351" customFormat="1">
      <c r="B163" s="389" t="str">
        <f>RIGHT(TRIM('Szczegółowe dane operacyjne_PL'!B163),LEN(TRIM('Szczegółowe dane operacyjne_PL'!B163))-27)</f>
        <v>Augustynka 1</v>
      </c>
      <c r="C163" s="389"/>
      <c r="D163" s="403">
        <f>'Szczegółowe dane operacyjne_PL'!D163</f>
        <v>9.6285920000000011</v>
      </c>
      <c r="E163" s="403">
        <f>'Szczegółowe dane operacyjne_PL'!E163</f>
        <v>0</v>
      </c>
      <c r="F163" s="403">
        <f>'Szczegółowe dane operacyjne_PL'!F163</f>
        <v>25</v>
      </c>
    </row>
    <row r="164" spans="2:6" s="351" customFormat="1">
      <c r="B164" s="389" t="str">
        <f>RIGHT(TRIM('Szczegółowe dane operacyjne_PL'!B164),LEN(TRIM('Szczegółowe dane operacyjne_PL'!B164))-27)</f>
        <v>Krotoszyn</v>
      </c>
      <c r="C164" s="389"/>
      <c r="D164" s="403">
        <f>'Szczegółowe dane operacyjne_PL'!D164</f>
        <v>0.98244100000000001</v>
      </c>
      <c r="E164" s="403">
        <f>'Szczegółowe dane operacyjne_PL'!E164</f>
        <v>0</v>
      </c>
      <c r="F164" s="403">
        <f>'Szczegółowe dane operacyjne_PL'!F164</f>
        <v>4.9989999999999997</v>
      </c>
    </row>
    <row r="165" spans="2:6" s="351" customFormat="1">
      <c r="B165" s="389" t="str">
        <f>RIGHT(TRIM('Szczegółowe dane operacyjne_PL'!B165),LEN(TRIM('Szczegółowe dane operacyjne_PL'!B165))-27)</f>
        <v>Ruchocinek</v>
      </c>
      <c r="C165" s="389"/>
      <c r="D165" s="403">
        <f>'Szczegółowe dane operacyjne_PL'!D165</f>
        <v>0.31266100000000002</v>
      </c>
      <c r="E165" s="403">
        <f>'Szczegółowe dane operacyjne_PL'!E165</f>
        <v>0</v>
      </c>
      <c r="F165" s="403">
        <f>'Szczegółowe dane operacyjne_PL'!F165</f>
        <v>1.996</v>
      </c>
    </row>
    <row r="166" spans="2:6" s="351" customFormat="1">
      <c r="B166" s="389" t="str">
        <f>RIGHT(TRIM('Szczegółowe dane operacyjne_PL'!B166),LEN(TRIM('Szczegółowe dane operacyjne_PL'!B166))-27)</f>
        <v>Siedlisko 1</v>
      </c>
      <c r="C166" s="389"/>
      <c r="D166" s="403">
        <f>'Szczegółowe dane operacyjne_PL'!D166</f>
        <v>0.115387</v>
      </c>
      <c r="E166" s="403">
        <f>'Szczegółowe dane operacyjne_PL'!E166</f>
        <v>0</v>
      </c>
      <c r="F166" s="403">
        <f>'Szczegółowe dane operacyjne_PL'!F166</f>
        <v>0.999</v>
      </c>
    </row>
    <row r="167" spans="2:6" s="351" customFormat="1">
      <c r="B167" s="389" t="str">
        <f>RIGHT(TRIM('Szczegółowe dane operacyjne_PL'!B167),LEN(TRIM('Szczegółowe dane operacyjne_PL'!B167))-27)</f>
        <v>Siedlisko 2</v>
      </c>
      <c r="C167" s="389"/>
      <c r="D167" s="403">
        <f>'Szczegółowe dane operacyjne_PL'!D167</f>
        <v>0.13780699999999999</v>
      </c>
      <c r="E167" s="403">
        <f>'Szczegółowe dane operacyjne_PL'!E167</f>
        <v>0</v>
      </c>
      <c r="F167" s="403">
        <f>'Szczegółowe dane operacyjne_PL'!F167</f>
        <v>0.999</v>
      </c>
    </row>
    <row r="168" spans="2:6" s="351" customFormat="1">
      <c r="B168" s="389" t="str">
        <f>RIGHT(TRIM('Szczegółowe dane operacyjne_PL'!B168),LEN(TRIM('Szczegółowe dane operacyjne_PL'!B168))-27)</f>
        <v>Bachmatówka</v>
      </c>
      <c r="C168" s="389"/>
      <c r="D168" s="403">
        <f>'Szczegółowe dane operacyjne_PL'!D168</f>
        <v>0.27266500000000005</v>
      </c>
      <c r="E168" s="403">
        <f>'Szczegółowe dane operacyjne_PL'!E168</f>
        <v>0</v>
      </c>
      <c r="F168" s="403">
        <f>'Szczegółowe dane operacyjne_PL'!F168</f>
        <v>0.81200000000000006</v>
      </c>
    </row>
    <row r="169" spans="2:6" s="351" customFormat="1">
      <c r="B169" s="389" t="str">
        <f>RIGHT(TRIM('Szczegółowe dane operacyjne_PL'!B169),LEN(TRIM('Szczegółowe dane operacyjne_PL'!B169))-27)</f>
        <v>Szewo 1</v>
      </c>
      <c r="C169" s="389"/>
      <c r="D169" s="403">
        <f>'Szczegółowe dane operacyjne_PL'!D169</f>
        <v>0.297879</v>
      </c>
      <c r="E169" s="403">
        <f>'Szczegółowe dane operacyjne_PL'!E169</f>
        <v>0</v>
      </c>
      <c r="F169" s="403">
        <f>'Szczegółowe dane operacyjne_PL'!F169</f>
        <v>0.999</v>
      </c>
    </row>
    <row r="170" spans="2:6" s="351" customFormat="1">
      <c r="B170" s="389" t="str">
        <f>RIGHT(TRIM('Szczegółowe dane operacyjne_PL'!B170),LEN(TRIM('Szczegółowe dane operacyjne_PL'!B170))-27)</f>
        <v>Wola Jedlińska</v>
      </c>
      <c r="C170" s="389"/>
      <c r="D170" s="403">
        <f>'Szczegółowe dane operacyjne_PL'!D170</f>
        <v>0.26954500000000003</v>
      </c>
      <c r="E170" s="403">
        <f>'Szczegółowe dane operacyjne_PL'!E170</f>
        <v>0</v>
      </c>
      <c r="F170" s="403">
        <f>'Szczegółowe dane operacyjne_PL'!F170</f>
        <v>0.99199999999999999</v>
      </c>
    </row>
    <row r="171" spans="2:6" s="351" customFormat="1">
      <c r="B171" s="389" t="str">
        <f>RIGHT(TRIM('Szczegółowe dane operacyjne_PL'!B171),LEN(TRIM('Szczegółowe dane operacyjne_PL'!B171))-27)</f>
        <v>Pasterzowice</v>
      </c>
      <c r="C171" s="389"/>
      <c r="D171" s="403">
        <f>'Szczegółowe dane operacyjne_PL'!D171</f>
        <v>2.6492499999999999</v>
      </c>
      <c r="E171" s="403">
        <f>'Szczegółowe dane operacyjne_PL'!E171</f>
        <v>0</v>
      </c>
      <c r="F171" s="403">
        <f>'Szczegółowe dane operacyjne_PL'!F171</f>
        <v>7.9989999999999997</v>
      </c>
    </row>
    <row r="172" spans="2:6" s="351" customFormat="1" ht="15" thickBot="1">
      <c r="B172" s="385"/>
      <c r="C172" s="385"/>
      <c r="D172" s="400"/>
      <c r="E172" s="406"/>
      <c r="F172" s="407"/>
    </row>
    <row r="173" spans="2:6" s="351" customFormat="1" ht="16.350000000000001" customHeight="1" thickBot="1">
      <c r="B173" s="385" t="s">
        <v>278</v>
      </c>
      <c r="C173" s="385"/>
      <c r="D173" s="400">
        <f>D130+D108+D99+D96+D66</f>
        <v>729.83046600000011</v>
      </c>
      <c r="E173" s="406">
        <f t="shared" ref="E173:F173" si="7">E130+E108+E99+E96+E66</f>
        <v>714.95087100000001</v>
      </c>
      <c r="F173" s="400">
        <f t="shared" si="7"/>
        <v>2526.1259999999997</v>
      </c>
    </row>
    <row r="174" spans="2:6" s="351" customFormat="1">
      <c r="D174" s="408"/>
      <c r="E174" s="408"/>
      <c r="F174" s="408"/>
    </row>
    <row r="175" spans="2:6" s="351" customFormat="1" ht="18.75" thickBot="1">
      <c r="B175" s="350" t="s">
        <v>479</v>
      </c>
    </row>
    <row r="176" spans="2:6" s="351" customFormat="1">
      <c r="B176" s="431" t="s">
        <v>271</v>
      </c>
      <c r="C176" s="431"/>
      <c r="D176" s="431"/>
      <c r="E176" s="444"/>
      <c r="F176" s="379" t="s">
        <v>216</v>
      </c>
    </row>
    <row r="177" spans="2:27" s="351" customFormat="1">
      <c r="B177" s="429"/>
      <c r="C177" s="429"/>
      <c r="D177" s="429" t="s">
        <v>221</v>
      </c>
      <c r="E177" s="445"/>
      <c r="F177" s="381" t="s">
        <v>223</v>
      </c>
    </row>
    <row r="178" spans="2:27" s="351" customFormat="1">
      <c r="B178" s="429"/>
      <c r="C178" s="429"/>
      <c r="D178" s="429" t="s">
        <v>227</v>
      </c>
      <c r="E178" s="445"/>
      <c r="F178" s="381" t="s">
        <v>229</v>
      </c>
    </row>
    <row r="179" spans="2:27" s="351" customFormat="1" ht="15" thickBot="1">
      <c r="B179" s="432"/>
      <c r="C179" s="432"/>
      <c r="D179" s="384" t="str">
        <f>D107</f>
        <v>Q2 2024</v>
      </c>
      <c r="E179" s="384" t="str">
        <f t="shared" ref="E179:F179" si="8">E107</f>
        <v>Q2 2023</v>
      </c>
      <c r="F179" s="384" t="str">
        <f t="shared" si="8"/>
        <v>Q2 2024</v>
      </c>
    </row>
    <row r="180" spans="2:27" s="351" customFormat="1" ht="15" thickBot="1">
      <c r="B180" s="385" t="s">
        <v>476</v>
      </c>
      <c r="C180" s="385"/>
      <c r="D180" s="394">
        <f>'Szczegółowe dane operacyjne_PL'!D180</f>
        <v>410</v>
      </c>
      <c r="E180" s="394">
        <f>'Szczegółowe dane operacyjne_PL'!E180</f>
        <v>0</v>
      </c>
      <c r="F180" s="394">
        <f>'Szczegółowe dane operacyjne_PL'!F180</f>
        <v>1366</v>
      </c>
    </row>
    <row r="181" spans="2:27" s="351" customFormat="1"/>
    <row r="182" spans="2:27" s="351" customFormat="1"/>
    <row r="183" spans="2:27" s="351" customFormat="1">
      <c r="B183" s="367"/>
    </row>
    <row r="184" spans="2:27" s="351" customFormat="1" ht="18.75" thickBot="1">
      <c r="B184" s="350" t="s">
        <v>279</v>
      </c>
      <c r="AA184" s="350"/>
    </row>
    <row r="185" spans="2:27" s="351" customFormat="1">
      <c r="B185" s="379" t="s">
        <v>280</v>
      </c>
      <c r="C185" s="380" t="str">
        <f>D107</f>
        <v>Q2 2024</v>
      </c>
      <c r="D185" s="380"/>
      <c r="E185" s="380" t="str">
        <f>E107</f>
        <v>Q2 2023</v>
      </c>
      <c r="F185" s="380"/>
    </row>
    <row r="186" spans="2:27" s="351" customFormat="1">
      <c r="B186" s="409"/>
      <c r="C186" s="382" t="s">
        <v>281</v>
      </c>
      <c r="D186" s="382" t="s">
        <v>282</v>
      </c>
      <c r="E186" s="382" t="s">
        <v>281</v>
      </c>
      <c r="F186" s="382" t="s">
        <v>282</v>
      </c>
    </row>
    <row r="187" spans="2:27" s="351" customFormat="1" ht="15" thickBot="1">
      <c r="B187" s="383"/>
      <c r="C187" s="384" t="s">
        <v>283</v>
      </c>
      <c r="D187" s="384" t="s">
        <v>284</v>
      </c>
      <c r="E187" s="384" t="s">
        <v>283</v>
      </c>
      <c r="F187" s="384" t="s">
        <v>284</v>
      </c>
    </row>
    <row r="188" spans="2:27" s="351" customFormat="1" ht="15">
      <c r="B188" s="410" t="s">
        <v>285</v>
      </c>
      <c r="C188" s="411">
        <f>'Szczegółowe dane operacyjne_PL'!C188</f>
        <v>1840</v>
      </c>
      <c r="D188" s="411">
        <f>'Szczegółowe dane operacyjne_PL'!D188</f>
        <v>1051</v>
      </c>
      <c r="E188" s="411">
        <f>'Szczegółowe dane operacyjne_PL'!E188</f>
        <v>1929</v>
      </c>
      <c r="F188" s="411">
        <f>'Szczegółowe dane operacyjne_PL'!F188</f>
        <v>1888</v>
      </c>
    </row>
    <row r="189" spans="2:27" s="351" customFormat="1" ht="15">
      <c r="B189" s="355" t="s">
        <v>286</v>
      </c>
      <c r="C189" s="411">
        <f>'Szczegółowe dane operacyjne_PL'!C189</f>
        <v>252770</v>
      </c>
      <c r="D189" s="411">
        <f>'Szczegółowe dane operacyjne_PL'!D189</f>
        <v>412</v>
      </c>
      <c r="E189" s="411">
        <f>'Szczegółowe dane operacyjne_PL'!E189</f>
        <v>229188</v>
      </c>
      <c r="F189" s="411">
        <f>'Szczegółowe dane operacyjne_PL'!F189</f>
        <v>337</v>
      </c>
    </row>
    <row r="190" spans="2:27" s="351" customFormat="1" ht="15">
      <c r="B190" s="355" t="s">
        <v>287</v>
      </c>
      <c r="C190" s="411">
        <f>'Szczegółowe dane operacyjne_PL'!C190</f>
        <v>139</v>
      </c>
      <c r="D190" s="411">
        <f>'Szczegółowe dane operacyjne_PL'!D190</f>
        <v>37</v>
      </c>
      <c r="E190" s="411">
        <f>'Szczegółowe dane operacyjne_PL'!E190</f>
        <v>208</v>
      </c>
      <c r="F190" s="411">
        <f>'Szczegółowe dane operacyjne_PL'!F190</f>
        <v>96</v>
      </c>
    </row>
    <row r="191" spans="2:27" s="351" customFormat="1" ht="15">
      <c r="B191" s="355" t="s">
        <v>288</v>
      </c>
      <c r="C191" s="411"/>
      <c r="D191" s="411">
        <f>'Szczegółowe dane operacyjne_PL'!D191</f>
        <v>64</v>
      </c>
      <c r="E191" s="411"/>
      <c r="F191" s="411">
        <f>'Szczegółowe dane operacyjne_PL'!F191</f>
        <v>55</v>
      </c>
    </row>
    <row r="192" spans="2:27" s="351" customFormat="1" ht="15.75" thickBot="1">
      <c r="B192" s="412" t="s">
        <v>289</v>
      </c>
      <c r="C192" s="413"/>
      <c r="D192" s="414">
        <f>SUM(D188:D191)</f>
        <v>1564</v>
      </c>
      <c r="E192" s="413"/>
      <c r="F192" s="414">
        <f>SUM(F188:F191)</f>
        <v>2376</v>
      </c>
    </row>
    <row r="193" spans="2:2" s="351" customFormat="1">
      <c r="B193" s="367" t="s">
        <v>290</v>
      </c>
    </row>
    <row r="194" spans="2:2" s="351" customFormat="1"/>
    <row r="195" spans="2:2" s="351" customFormat="1"/>
    <row r="196" spans="2:2" s="351" customFormat="1"/>
  </sheetData>
  <mergeCells count="208">
    <mergeCell ref="B176:B179"/>
    <mergeCell ref="C176:C179"/>
    <mergeCell ref="D176:E176"/>
    <mergeCell ref="D177:E177"/>
    <mergeCell ref="D178:E178"/>
    <mergeCell ref="B4:B7"/>
    <mergeCell ref="H10:H11"/>
    <mergeCell ref="I10:I11"/>
    <mergeCell ref="J10:J11"/>
    <mergeCell ref="F4:G4"/>
    <mergeCell ref="D4:E4"/>
    <mergeCell ref="D26:E26"/>
    <mergeCell ref="F26:G26"/>
    <mergeCell ref="I12:I13"/>
    <mergeCell ref="J12:J13"/>
    <mergeCell ref="D25:E25"/>
    <mergeCell ref="F25:G25"/>
    <mergeCell ref="D28:D30"/>
    <mergeCell ref="E28:E30"/>
    <mergeCell ref="F28:F30"/>
    <mergeCell ref="G28:G30"/>
    <mergeCell ref="B34:B35"/>
    <mergeCell ref="D34:D35"/>
    <mergeCell ref="E34:E35"/>
    <mergeCell ref="B10:B11"/>
    <mergeCell ref="D10:D11"/>
    <mergeCell ref="E10:E11"/>
    <mergeCell ref="F10:F11"/>
    <mergeCell ref="C8:C9"/>
    <mergeCell ref="G8:G9"/>
    <mergeCell ref="F8:F9"/>
    <mergeCell ref="E8:E9"/>
    <mergeCell ref="D8:D9"/>
    <mergeCell ref="G10:G11"/>
    <mergeCell ref="I14:I15"/>
    <mergeCell ref="J14:J15"/>
    <mergeCell ref="H16:H17"/>
    <mergeCell ref="I16:I17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C16:C17"/>
    <mergeCell ref="G14:G15"/>
    <mergeCell ref="H14:H1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B24:B27"/>
    <mergeCell ref="H31:H33"/>
    <mergeCell ref="I31:I33"/>
    <mergeCell ref="G36:G37"/>
    <mergeCell ref="F36:F37"/>
    <mergeCell ref="E36:E37"/>
    <mergeCell ref="D36:D37"/>
    <mergeCell ref="G42:G43"/>
    <mergeCell ref="F42:F4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F34:F35"/>
    <mergeCell ref="G34:G35"/>
    <mergeCell ref="H34:H35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B38:B40"/>
    <mergeCell ref="D38:D40"/>
    <mergeCell ref="E38:E40"/>
    <mergeCell ref="F38:F40"/>
    <mergeCell ref="B36:B37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K12:K13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36"/>
  <sheetViews>
    <sheetView tabSelected="1" zoomScale="85" zoomScaleNormal="85" workbookViewId="0">
      <pane xSplit="2" ySplit="7" topLeftCell="C160" activePane="bottomRight" state="frozen"/>
      <selection pane="topRight" activeCell="C1" sqref="C1"/>
      <selection pane="bottomLeft" activeCell="A8" sqref="A8"/>
      <selection pane="bottomRight" activeCell="B213" sqref="B213"/>
    </sheetView>
  </sheetViews>
  <sheetFormatPr defaultRowHeight="14.25" outlineLevelRow="1"/>
  <cols>
    <col min="1" max="1" width="2" customWidth="1"/>
    <col min="2" max="2" width="45.5" customWidth="1"/>
    <col min="3" max="3" width="25" customWidth="1"/>
    <col min="4" max="5" width="17.5" customWidth="1"/>
    <col min="6" max="6" width="19.5" customWidth="1"/>
    <col min="7" max="9" width="17.5" customWidth="1"/>
    <col min="10" max="11" width="18.5" customWidth="1"/>
    <col min="12" max="13" width="21.5" customWidth="1"/>
    <col min="16" max="16" width="11.5" customWidth="1"/>
    <col min="17" max="19" width="13.8984375" bestFit="1" customWidth="1"/>
  </cols>
  <sheetData>
    <row r="3" spans="2:27" ht="18.75" thickBot="1">
      <c r="B3" s="29" t="s">
        <v>291</v>
      </c>
    </row>
    <row r="4" spans="2:27" s="30" customFormat="1" ht="15">
      <c r="B4" s="465" t="s">
        <v>292</v>
      </c>
      <c r="C4" s="63" t="s">
        <v>293</v>
      </c>
      <c r="D4" s="468"/>
      <c r="E4" s="468"/>
      <c r="F4" s="468"/>
      <c r="G4" s="468"/>
      <c r="H4" s="63" t="s">
        <v>294</v>
      </c>
      <c r="I4" s="63" t="s">
        <v>294</v>
      </c>
      <c r="J4" s="63" t="s">
        <v>295</v>
      </c>
      <c r="K4" s="63" t="s">
        <v>295</v>
      </c>
      <c r="L4" s="63" t="s">
        <v>296</v>
      </c>
      <c r="M4" s="63" t="s">
        <v>296</v>
      </c>
      <c r="N4"/>
      <c r="S4"/>
      <c r="T4"/>
      <c r="U4"/>
      <c r="V4"/>
      <c r="W4"/>
      <c r="X4"/>
      <c r="Y4"/>
      <c r="Z4"/>
      <c r="AA4"/>
    </row>
    <row r="5" spans="2:27" s="30" customFormat="1" ht="15">
      <c r="B5" s="466"/>
      <c r="C5" s="64" t="s">
        <v>297</v>
      </c>
      <c r="D5" s="469" t="s">
        <v>298</v>
      </c>
      <c r="E5" s="469"/>
      <c r="F5" s="469" t="s">
        <v>299</v>
      </c>
      <c r="G5" s="469"/>
      <c r="H5" s="64" t="s">
        <v>300</v>
      </c>
      <c r="I5" s="64" t="s">
        <v>300</v>
      </c>
      <c r="J5" s="64" t="s">
        <v>224</v>
      </c>
      <c r="K5" s="64" t="s">
        <v>224</v>
      </c>
      <c r="L5" s="64" t="s">
        <v>301</v>
      </c>
      <c r="M5" s="64" t="s">
        <v>301</v>
      </c>
      <c r="S5"/>
      <c r="T5"/>
      <c r="U5"/>
      <c r="V5"/>
      <c r="W5"/>
      <c r="X5"/>
      <c r="Y5"/>
      <c r="Z5"/>
      <c r="AA5"/>
    </row>
    <row r="6" spans="2:27" s="30" customFormat="1" ht="15">
      <c r="B6" s="466"/>
      <c r="C6" s="65"/>
      <c r="D6" s="469" t="s">
        <v>227</v>
      </c>
      <c r="E6" s="469"/>
      <c r="F6" s="469" t="s">
        <v>302</v>
      </c>
      <c r="G6" s="469"/>
      <c r="H6" s="64" t="s">
        <v>229</v>
      </c>
      <c r="I6" s="64" t="s">
        <v>230</v>
      </c>
      <c r="J6" s="65"/>
      <c r="K6" s="65"/>
      <c r="L6" s="65"/>
      <c r="M6" s="65"/>
      <c r="S6"/>
      <c r="T6"/>
      <c r="U6"/>
      <c r="V6"/>
      <c r="W6"/>
      <c r="X6"/>
      <c r="Y6"/>
      <c r="Z6"/>
      <c r="AA6"/>
    </row>
    <row r="7" spans="2:27" s="30" customFormat="1" ht="15.75" thickBot="1">
      <c r="B7" s="467"/>
      <c r="C7" s="66"/>
      <c r="D7" s="62" t="str">
        <f>'Dane finansowe_Financial data'!B4</f>
        <v>II kw. 2024</v>
      </c>
      <c r="E7" s="62" t="str">
        <f>'Dane finansowe_Financial data'!C4</f>
        <v>II kw. 2023</v>
      </c>
      <c r="F7" s="62" t="str">
        <f>D7</f>
        <v>II kw. 2024</v>
      </c>
      <c r="G7" s="62" t="str">
        <f>E7</f>
        <v>II kw. 2023</v>
      </c>
      <c r="H7" s="62" t="str">
        <f>D7</f>
        <v>II kw. 2024</v>
      </c>
      <c r="I7" s="62" t="str">
        <f>D7</f>
        <v>II kw. 2024</v>
      </c>
      <c r="J7" s="62" t="str">
        <f>D7</f>
        <v>II kw. 2024</v>
      </c>
      <c r="K7" s="62" t="str">
        <f>E7</f>
        <v>II kw. 2023</v>
      </c>
      <c r="L7" s="62" t="str">
        <f>D7</f>
        <v>II kw. 2024</v>
      </c>
      <c r="M7" s="62" t="str">
        <f>E7</f>
        <v>II kw. 2023</v>
      </c>
      <c r="P7" s="12"/>
      <c r="Q7" s="12"/>
      <c r="R7" s="12"/>
      <c r="S7" s="41"/>
      <c r="T7" s="42"/>
      <c r="U7" s="43"/>
      <c r="V7"/>
      <c r="W7"/>
      <c r="X7"/>
      <c r="Y7"/>
      <c r="Z7"/>
      <c r="AA7"/>
    </row>
    <row r="8" spans="2:27" s="30" customFormat="1" ht="15">
      <c r="B8" s="65" t="s">
        <v>271</v>
      </c>
      <c r="C8" s="472" t="s">
        <v>303</v>
      </c>
      <c r="D8" s="470">
        <v>5382</v>
      </c>
      <c r="E8" s="470">
        <v>4703</v>
      </c>
      <c r="F8" s="470">
        <v>320</v>
      </c>
      <c r="G8" s="470">
        <v>358</v>
      </c>
      <c r="H8" s="470">
        <v>5097</v>
      </c>
      <c r="I8" s="470">
        <v>374</v>
      </c>
      <c r="J8" s="474">
        <v>6415471.7999999998</v>
      </c>
      <c r="K8" s="474">
        <v>5810165.0999999996</v>
      </c>
      <c r="L8" s="474">
        <v>8466</v>
      </c>
      <c r="M8" s="474">
        <v>8703</v>
      </c>
      <c r="N8" s="60"/>
      <c r="O8" s="78"/>
      <c r="P8" s="78"/>
      <c r="Q8" s="70"/>
      <c r="R8" s="70"/>
      <c r="S8" s="70"/>
      <c r="T8" s="79"/>
      <c r="U8" s="44"/>
      <c r="V8"/>
      <c r="W8"/>
      <c r="X8"/>
      <c r="Y8"/>
      <c r="Z8"/>
      <c r="AA8"/>
    </row>
    <row r="9" spans="2:27" s="30" customFormat="1" ht="15.75" thickBot="1">
      <c r="B9" s="66" t="s">
        <v>232</v>
      </c>
      <c r="C9" s="473"/>
      <c r="D9" s="471"/>
      <c r="E9" s="471"/>
      <c r="F9" s="471"/>
      <c r="G9" s="471"/>
      <c r="H9" s="471"/>
      <c r="I9" s="471"/>
      <c r="J9" s="475"/>
      <c r="K9" s="475"/>
      <c r="L9" s="475"/>
      <c r="M9" s="475"/>
      <c r="N9" s="60"/>
      <c r="O9" s="60"/>
      <c r="P9" s="70"/>
      <c r="Q9" s="70"/>
      <c r="R9" s="70"/>
      <c r="S9" s="70"/>
      <c r="T9" s="80"/>
      <c r="U9" s="44"/>
      <c r="V9"/>
      <c r="W9"/>
      <c r="X9"/>
      <c r="Y9"/>
      <c r="Z9"/>
      <c r="AA9"/>
    </row>
    <row r="10" spans="2:27" s="30" customFormat="1" ht="15">
      <c r="B10" s="461" t="s">
        <v>304</v>
      </c>
      <c r="C10" s="67" t="s">
        <v>305</v>
      </c>
      <c r="D10" s="470">
        <v>1978</v>
      </c>
      <c r="E10" s="470">
        <v>1991</v>
      </c>
      <c r="F10" s="470">
        <v>90</v>
      </c>
      <c r="G10" s="470">
        <v>133</v>
      </c>
      <c r="H10" s="470">
        <v>2059</v>
      </c>
      <c r="I10" s="470">
        <v>334</v>
      </c>
      <c r="J10" s="474">
        <v>2127224</v>
      </c>
      <c r="K10" s="474">
        <v>2087382</v>
      </c>
      <c r="L10" s="474">
        <v>3561</v>
      </c>
      <c r="M10" s="474">
        <v>3888</v>
      </c>
      <c r="N10" s="60"/>
      <c r="O10" s="78"/>
      <c r="P10" s="78"/>
      <c r="Q10" s="70"/>
      <c r="R10" s="70"/>
      <c r="S10" s="70"/>
      <c r="T10" s="79"/>
      <c r="U10" s="44"/>
      <c r="V10"/>
      <c r="W10"/>
      <c r="X10"/>
      <c r="Y10"/>
      <c r="Z10"/>
      <c r="AA10"/>
    </row>
    <row r="11" spans="2:27" s="30" customFormat="1" ht="15.75" thickBot="1">
      <c r="B11" s="462"/>
      <c r="C11" s="308" t="s">
        <v>306</v>
      </c>
      <c r="D11" s="471"/>
      <c r="E11" s="471"/>
      <c r="F11" s="471"/>
      <c r="G11" s="471"/>
      <c r="H11" s="471"/>
      <c r="I11" s="471"/>
      <c r="J11" s="475"/>
      <c r="K11" s="475"/>
      <c r="L11" s="475"/>
      <c r="M11" s="475"/>
      <c r="N11" s="60"/>
      <c r="O11" s="60"/>
      <c r="P11" s="70"/>
      <c r="Q11" s="70"/>
      <c r="R11" s="70"/>
      <c r="S11" s="70"/>
      <c r="T11" s="80"/>
      <c r="U11" s="45"/>
      <c r="V11"/>
      <c r="W11"/>
      <c r="X11"/>
      <c r="Y11"/>
      <c r="Z11"/>
      <c r="AA11"/>
    </row>
    <row r="12" spans="2:27" s="30" customFormat="1" ht="15">
      <c r="B12" s="461" t="s">
        <v>307</v>
      </c>
      <c r="C12" s="67" t="s">
        <v>308</v>
      </c>
      <c r="D12" s="470">
        <v>2099</v>
      </c>
      <c r="E12" s="470">
        <v>2079</v>
      </c>
      <c r="F12" s="470">
        <v>33</v>
      </c>
      <c r="G12" s="470">
        <v>39</v>
      </c>
      <c r="H12" s="470">
        <v>3408</v>
      </c>
      <c r="I12" s="470">
        <v>102</v>
      </c>
      <c r="J12" s="474">
        <v>1877583</v>
      </c>
      <c r="K12" s="474">
        <v>1840460.57</v>
      </c>
      <c r="L12" s="474">
        <v>624</v>
      </c>
      <c r="M12" s="474">
        <v>678</v>
      </c>
      <c r="N12" s="60"/>
      <c r="O12" s="78"/>
      <c r="P12" s="78"/>
      <c r="Q12" s="70"/>
      <c r="R12" s="70"/>
      <c r="S12" s="70"/>
      <c r="T12" s="79"/>
      <c r="U12" s="44"/>
      <c r="V12"/>
      <c r="W12"/>
      <c r="X12"/>
      <c r="Y12"/>
      <c r="Z12"/>
      <c r="AA12"/>
    </row>
    <row r="13" spans="2:27" s="30" customFormat="1" ht="15.75" thickBot="1">
      <c r="B13" s="462"/>
      <c r="C13" s="308" t="s">
        <v>306</v>
      </c>
      <c r="D13" s="471"/>
      <c r="E13" s="471"/>
      <c r="F13" s="471"/>
      <c r="G13" s="471"/>
      <c r="H13" s="471"/>
      <c r="I13" s="471"/>
      <c r="J13" s="475"/>
      <c r="K13" s="475"/>
      <c r="L13" s="475"/>
      <c r="M13" s="475"/>
      <c r="N13" s="60"/>
      <c r="O13" s="60"/>
      <c r="P13" s="70"/>
      <c r="Q13" s="70"/>
      <c r="R13" s="70"/>
      <c r="S13" s="70"/>
      <c r="T13" s="53"/>
      <c r="U13"/>
      <c r="V13"/>
      <c r="W13"/>
      <c r="X13"/>
      <c r="Y13"/>
      <c r="Z13"/>
      <c r="AA13"/>
    </row>
    <row r="14" spans="2:27" s="30" customFormat="1" ht="15">
      <c r="B14" s="461" t="s">
        <v>309</v>
      </c>
      <c r="C14" s="67" t="s">
        <v>308</v>
      </c>
      <c r="D14" s="470">
        <v>459</v>
      </c>
      <c r="E14" s="470">
        <v>510</v>
      </c>
      <c r="F14" s="470">
        <v>67</v>
      </c>
      <c r="G14" s="470">
        <v>73</v>
      </c>
      <c r="H14" s="470">
        <v>908</v>
      </c>
      <c r="I14" s="470">
        <v>91</v>
      </c>
      <c r="J14" s="474">
        <v>482806.99999999994</v>
      </c>
      <c r="K14" s="474">
        <v>533577</v>
      </c>
      <c r="L14" s="474">
        <v>1746</v>
      </c>
      <c r="M14" s="474">
        <v>1812</v>
      </c>
      <c r="N14" s="60"/>
      <c r="O14" s="78"/>
      <c r="P14" s="78"/>
      <c r="Q14" s="70"/>
      <c r="R14" s="70"/>
      <c r="S14" s="70"/>
      <c r="T14" s="79"/>
      <c r="U14"/>
      <c r="V14"/>
      <c r="W14"/>
      <c r="X14"/>
      <c r="Y14"/>
      <c r="Z14"/>
      <c r="AA14"/>
    </row>
    <row r="15" spans="2:27" s="30" customFormat="1" ht="15.75" thickBot="1">
      <c r="B15" s="462"/>
      <c r="C15" s="308" t="s">
        <v>306</v>
      </c>
      <c r="D15" s="471"/>
      <c r="E15" s="471"/>
      <c r="F15" s="476"/>
      <c r="G15" s="476"/>
      <c r="H15" s="476"/>
      <c r="I15" s="476"/>
      <c r="J15" s="475"/>
      <c r="K15" s="477"/>
      <c r="L15" s="475"/>
      <c r="M15" s="475"/>
      <c r="N15" s="60"/>
      <c r="O15" s="60"/>
      <c r="P15" s="70"/>
      <c r="Q15" s="70"/>
      <c r="R15" s="70"/>
      <c r="S15" s="70"/>
      <c r="T15" s="53"/>
      <c r="U15"/>
      <c r="V15"/>
      <c r="W15"/>
      <c r="X15"/>
      <c r="Y15"/>
      <c r="Z15"/>
      <c r="AA15"/>
    </row>
    <row r="16" spans="2:27" s="30" customFormat="1" ht="15">
      <c r="B16" s="301" t="s">
        <v>271</v>
      </c>
      <c r="C16" s="463" t="s">
        <v>310</v>
      </c>
      <c r="D16" s="470">
        <v>659</v>
      </c>
      <c r="E16" s="470">
        <v>586</v>
      </c>
      <c r="F16" s="493">
        <v>13</v>
      </c>
      <c r="G16" s="493">
        <v>16</v>
      </c>
      <c r="H16" s="492">
        <v>920</v>
      </c>
      <c r="I16" s="493">
        <v>57</v>
      </c>
      <c r="J16" s="474">
        <v>673362.6</v>
      </c>
      <c r="K16" s="491">
        <v>690013.29</v>
      </c>
      <c r="L16" s="474">
        <v>488.75</v>
      </c>
      <c r="M16" s="474">
        <v>615.75</v>
      </c>
      <c r="N16" s="60"/>
      <c r="O16" s="78"/>
      <c r="P16" s="78"/>
      <c r="Q16" s="70"/>
      <c r="R16" s="70"/>
      <c r="S16" s="70"/>
      <c r="T16" s="79"/>
      <c r="U16"/>
      <c r="V16"/>
      <c r="W16"/>
      <c r="X16"/>
      <c r="Y16"/>
      <c r="Z16"/>
      <c r="AA16"/>
    </row>
    <row r="17" spans="2:27" s="30" customFormat="1" ht="15.75" thickBot="1">
      <c r="B17" s="302" t="s">
        <v>238</v>
      </c>
      <c r="C17" s="464"/>
      <c r="D17" s="471"/>
      <c r="E17" s="471"/>
      <c r="F17" s="494"/>
      <c r="G17" s="494"/>
      <c r="H17" s="476"/>
      <c r="I17" s="494"/>
      <c r="J17" s="475"/>
      <c r="K17" s="477"/>
      <c r="L17" s="475"/>
      <c r="M17" s="475"/>
      <c r="N17" s="60"/>
      <c r="O17" s="60"/>
      <c r="P17" s="70"/>
      <c r="Q17" s="70"/>
      <c r="R17" s="70"/>
      <c r="S17" s="70"/>
      <c r="T17" s="53"/>
      <c r="U17"/>
      <c r="V17"/>
      <c r="W17"/>
      <c r="X17"/>
      <c r="Y17"/>
      <c r="Z17"/>
      <c r="AA17"/>
    </row>
    <row r="18" spans="2:27" s="30" customFormat="1" ht="29.25" customHeight="1" thickBot="1">
      <c r="B18" s="303" t="s">
        <v>311</v>
      </c>
      <c r="C18" s="303"/>
      <c r="D18" s="300">
        <f t="shared" ref="D18:M18" si="0">SUM(D8:D17)</f>
        <v>10577</v>
      </c>
      <c r="E18" s="300">
        <f t="shared" si="0"/>
        <v>9869</v>
      </c>
      <c r="F18" s="300">
        <f t="shared" si="0"/>
        <v>523</v>
      </c>
      <c r="G18" s="300">
        <f t="shared" si="0"/>
        <v>619</v>
      </c>
      <c r="H18" s="300">
        <f t="shared" si="0"/>
        <v>12392</v>
      </c>
      <c r="I18" s="300">
        <f t="shared" si="0"/>
        <v>958</v>
      </c>
      <c r="J18" s="304">
        <f t="shared" si="0"/>
        <v>11576448.4</v>
      </c>
      <c r="K18" s="304">
        <f t="shared" si="0"/>
        <v>10961597.960000001</v>
      </c>
      <c r="L18" s="304">
        <f t="shared" si="0"/>
        <v>14885.75</v>
      </c>
      <c r="M18" s="304">
        <f t="shared" si="0"/>
        <v>15696.75</v>
      </c>
      <c r="N18" s="60"/>
      <c r="O18" s="78"/>
      <c r="P18" s="78"/>
      <c r="Q18" s="70"/>
      <c r="R18" s="70"/>
      <c r="S18" s="70"/>
      <c r="T18" s="79"/>
      <c r="U18"/>
      <c r="V18"/>
      <c r="W18"/>
      <c r="X18"/>
      <c r="Y18"/>
      <c r="Z18"/>
      <c r="AA18"/>
    </row>
    <row r="19" spans="2:27" s="30" customFormat="1" ht="15">
      <c r="B19" s="58" t="s">
        <v>312</v>
      </c>
      <c r="C19" s="67"/>
      <c r="D19" s="71"/>
      <c r="E19" s="71"/>
      <c r="F19" s="72"/>
      <c r="G19" s="72"/>
      <c r="H19" s="72"/>
      <c r="I19" s="72"/>
      <c r="J19" s="73"/>
      <c r="K19" s="72"/>
      <c r="L19" s="72"/>
      <c r="M19" s="72"/>
      <c r="S19"/>
      <c r="T19"/>
      <c r="U19"/>
      <c r="V19"/>
      <c r="W19"/>
      <c r="X19"/>
      <c r="Y19"/>
      <c r="Z19"/>
      <c r="AA19"/>
    </row>
    <row r="20" spans="2:27" s="30" customFormat="1" ht="15">
      <c r="B20" s="58" t="s">
        <v>313</v>
      </c>
      <c r="C20" s="67"/>
      <c r="D20" s="71"/>
      <c r="E20" s="71"/>
      <c r="F20" s="72"/>
      <c r="G20" s="72"/>
      <c r="H20" s="72"/>
      <c r="I20" s="72"/>
      <c r="J20" s="73"/>
      <c r="K20" s="72"/>
      <c r="L20" s="72"/>
      <c r="M20" s="72"/>
      <c r="S20"/>
      <c r="T20"/>
      <c r="U20"/>
      <c r="V20"/>
      <c r="W20"/>
      <c r="X20"/>
      <c r="Y20"/>
      <c r="Z20"/>
      <c r="AA20"/>
    </row>
    <row r="21" spans="2:27" s="30" customFormat="1" ht="15">
      <c r="B21" s="58"/>
      <c r="C21" s="67"/>
      <c r="D21" s="71"/>
      <c r="E21" s="71"/>
      <c r="F21" s="72"/>
      <c r="G21" s="72"/>
      <c r="H21" s="72"/>
      <c r="I21" s="72"/>
      <c r="J21" s="73"/>
      <c r="K21" s="72"/>
      <c r="L21" s="72"/>
      <c r="M21" s="72"/>
      <c r="S21"/>
      <c r="T21"/>
      <c r="U21"/>
      <c r="V21"/>
      <c r="W21"/>
      <c r="X21"/>
      <c r="Y21"/>
      <c r="Z21"/>
      <c r="AA21"/>
    </row>
    <row r="22" spans="2:27" s="30" customFormat="1" ht="15">
      <c r="B22" s="58"/>
      <c r="C22" s="67"/>
      <c r="D22" s="71"/>
      <c r="E22" s="71"/>
      <c r="F22" s="72"/>
      <c r="G22" s="72"/>
      <c r="H22" s="72"/>
      <c r="I22" s="72"/>
      <c r="J22" s="73"/>
      <c r="K22" s="72"/>
      <c r="L22" s="72"/>
      <c r="M22" s="72"/>
      <c r="S22"/>
      <c r="T22"/>
      <c r="U22"/>
      <c r="V22"/>
      <c r="W22"/>
      <c r="X22"/>
      <c r="Y22"/>
      <c r="Z22"/>
      <c r="AA22"/>
    </row>
    <row r="23" spans="2:27" ht="18.75" thickBot="1">
      <c r="B23" s="54" t="s">
        <v>314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O23" s="30"/>
    </row>
    <row r="24" spans="2:27" s="30" customFormat="1" ht="15">
      <c r="B24" s="465" t="s">
        <v>292</v>
      </c>
      <c r="C24" s="322" t="s">
        <v>293</v>
      </c>
      <c r="D24" s="468"/>
      <c r="E24" s="468"/>
      <c r="F24" s="468"/>
      <c r="G24" s="468"/>
      <c r="H24" s="322" t="s">
        <v>294</v>
      </c>
      <c r="I24" s="322" t="s">
        <v>294</v>
      </c>
      <c r="J24" s="322" t="s">
        <v>295</v>
      </c>
      <c r="K24" s="322" t="s">
        <v>295</v>
      </c>
      <c r="L24" s="322" t="s">
        <v>296</v>
      </c>
      <c r="M24" s="322" t="s">
        <v>296</v>
      </c>
      <c r="N24"/>
      <c r="S24"/>
      <c r="T24"/>
      <c r="U24"/>
      <c r="V24"/>
      <c r="W24"/>
      <c r="X24"/>
      <c r="Y24"/>
      <c r="Z24"/>
      <c r="AA24"/>
    </row>
    <row r="25" spans="2:27" s="30" customFormat="1" ht="31.5" customHeight="1">
      <c r="B25" s="466"/>
      <c r="C25" s="323" t="s">
        <v>297</v>
      </c>
      <c r="D25" s="469" t="s">
        <v>298</v>
      </c>
      <c r="E25" s="469"/>
      <c r="F25" s="469" t="s">
        <v>299</v>
      </c>
      <c r="G25" s="469"/>
      <c r="H25" s="323" t="s">
        <v>300</v>
      </c>
      <c r="I25" s="323" t="s">
        <v>300</v>
      </c>
      <c r="J25" s="323" t="s">
        <v>245</v>
      </c>
      <c r="K25" s="323" t="s">
        <v>245</v>
      </c>
      <c r="L25" s="323" t="s">
        <v>315</v>
      </c>
      <c r="M25" s="323" t="s">
        <v>316</v>
      </c>
      <c r="S25"/>
      <c r="T25"/>
      <c r="U25"/>
      <c r="V25"/>
      <c r="W25"/>
      <c r="X25"/>
      <c r="Y25"/>
      <c r="Z25"/>
      <c r="AA25"/>
    </row>
    <row r="26" spans="2:27" s="30" customFormat="1" ht="15">
      <c r="B26" s="466"/>
      <c r="C26" s="65"/>
      <c r="D26" s="469" t="s">
        <v>227</v>
      </c>
      <c r="E26" s="469"/>
      <c r="F26" s="469" t="s">
        <v>302</v>
      </c>
      <c r="G26" s="469"/>
      <c r="H26" s="323" t="s">
        <v>229</v>
      </c>
      <c r="I26" s="323" t="s">
        <v>230</v>
      </c>
      <c r="J26" s="65"/>
      <c r="K26" s="65"/>
      <c r="L26" s="65"/>
      <c r="M26" s="65"/>
      <c r="S26"/>
      <c r="T26"/>
      <c r="U26"/>
      <c r="V26"/>
      <c r="W26"/>
      <c r="X26"/>
      <c r="Y26"/>
      <c r="Z26"/>
      <c r="AA26"/>
    </row>
    <row r="27" spans="2:27" s="30" customFormat="1" ht="15.75" thickBot="1">
      <c r="B27" s="467"/>
      <c r="C27" s="321"/>
      <c r="D27" s="62" t="str">
        <f>D7</f>
        <v>II kw. 2024</v>
      </c>
      <c r="E27" s="62" t="str">
        <f>E7</f>
        <v>II kw. 2023</v>
      </c>
      <c r="F27" s="62" t="str">
        <f>D27</f>
        <v>II kw. 2024</v>
      </c>
      <c r="G27" s="62" t="str">
        <f>E27</f>
        <v>II kw. 2023</v>
      </c>
      <c r="H27" s="62" t="str">
        <f>D27</f>
        <v>II kw. 2024</v>
      </c>
      <c r="I27" s="62" t="str">
        <f>D27</f>
        <v>II kw. 2024</v>
      </c>
      <c r="J27" s="62" t="str">
        <f>D27</f>
        <v>II kw. 2024</v>
      </c>
      <c r="K27" s="62" t="str">
        <f>E27</f>
        <v>II kw. 2023</v>
      </c>
      <c r="L27" s="62" t="str">
        <f>D27</f>
        <v>II kw. 2024</v>
      </c>
      <c r="M27" s="62" t="str">
        <f>E27</f>
        <v>II kw. 2023</v>
      </c>
      <c r="S27"/>
      <c r="T27"/>
      <c r="U27"/>
      <c r="V27"/>
      <c r="W27"/>
      <c r="X27"/>
      <c r="Y27"/>
      <c r="Z27"/>
      <c r="AA27"/>
    </row>
    <row r="28" spans="2:27" s="30" customFormat="1" ht="15.75" customHeight="1">
      <c r="B28" s="461" t="s">
        <v>317</v>
      </c>
      <c r="C28" s="67" t="s">
        <v>318</v>
      </c>
      <c r="D28" s="478">
        <v>16.439279999999997</v>
      </c>
      <c r="E28" s="479">
        <v>118.44552499999992</v>
      </c>
      <c r="F28" s="489">
        <v>239.58120000000031</v>
      </c>
      <c r="G28" s="481">
        <v>332.91730000000007</v>
      </c>
      <c r="H28" s="489">
        <v>247</v>
      </c>
      <c r="I28" s="489">
        <v>371</v>
      </c>
      <c r="J28" s="478">
        <v>25228.860000000015</v>
      </c>
      <c r="K28" s="484">
        <v>60139.100000000006</v>
      </c>
      <c r="L28" s="478">
        <v>2420</v>
      </c>
      <c r="M28" s="484">
        <v>3516.199999999998</v>
      </c>
      <c r="N28" s="60"/>
      <c r="O28" s="78"/>
      <c r="P28" s="78"/>
      <c r="S28"/>
      <c r="T28"/>
      <c r="U28"/>
      <c r="V28"/>
      <c r="W28"/>
      <c r="X28"/>
      <c r="Y28"/>
      <c r="Z28"/>
      <c r="AA28"/>
    </row>
    <row r="29" spans="2:27" s="30" customFormat="1" ht="24.6" customHeight="1">
      <c r="B29" s="486"/>
      <c r="C29" s="67" t="s">
        <v>319</v>
      </c>
      <c r="D29" s="483"/>
      <c r="E29" s="487"/>
      <c r="F29" s="490"/>
      <c r="G29" s="488"/>
      <c r="H29" s="490"/>
      <c r="I29" s="490"/>
      <c r="J29" s="483"/>
      <c r="K29" s="485"/>
      <c r="L29" s="483"/>
      <c r="M29" s="485"/>
      <c r="N29" s="90"/>
      <c r="O29" s="60"/>
      <c r="P29" s="60"/>
      <c r="S29"/>
      <c r="T29"/>
      <c r="U29"/>
      <c r="V29"/>
      <c r="W29"/>
      <c r="X29"/>
      <c r="Y29"/>
      <c r="Z29"/>
      <c r="AA29"/>
    </row>
    <row r="30" spans="2:27" s="30" customFormat="1" ht="15.75" thickBot="1">
      <c r="B30" s="462"/>
      <c r="C30" s="324" t="s">
        <v>310</v>
      </c>
      <c r="D30" s="458"/>
      <c r="E30" s="480"/>
      <c r="F30" s="460"/>
      <c r="G30" s="482"/>
      <c r="H30" s="460"/>
      <c r="I30" s="460"/>
      <c r="J30" s="458"/>
      <c r="K30" s="456"/>
      <c r="L30" s="458"/>
      <c r="M30" s="456"/>
      <c r="N30" s="90"/>
      <c r="O30" s="60"/>
      <c r="P30" s="91"/>
      <c r="Q30" s="39"/>
    </row>
    <row r="31" spans="2:27" s="30" customFormat="1" ht="15.75" customHeight="1">
      <c r="B31" s="461" t="s">
        <v>320</v>
      </c>
      <c r="C31" s="67" t="s">
        <v>318</v>
      </c>
      <c r="D31" s="478">
        <v>49.019799999999975</v>
      </c>
      <c r="E31" s="479">
        <v>137.26621199999997</v>
      </c>
      <c r="F31" s="478">
        <v>236.61378999999988</v>
      </c>
      <c r="G31" s="481">
        <v>328.97114999999997</v>
      </c>
      <c r="H31" s="489">
        <v>141</v>
      </c>
      <c r="I31" s="489">
        <v>401</v>
      </c>
      <c r="J31" s="478">
        <v>29166.999999999971</v>
      </c>
      <c r="K31" s="484">
        <v>56498</v>
      </c>
      <c r="L31" s="478">
        <v>3125.25</v>
      </c>
      <c r="M31" s="484">
        <v>10734.42</v>
      </c>
      <c r="N31" s="90"/>
      <c r="O31" s="78"/>
      <c r="P31" s="78"/>
    </row>
    <row r="32" spans="2:27" s="30" customFormat="1" ht="15">
      <c r="B32" s="486"/>
      <c r="C32" s="67" t="s">
        <v>319</v>
      </c>
      <c r="D32" s="483"/>
      <c r="E32" s="487"/>
      <c r="F32" s="483"/>
      <c r="G32" s="488"/>
      <c r="H32" s="490"/>
      <c r="I32" s="490"/>
      <c r="J32" s="483"/>
      <c r="K32" s="485"/>
      <c r="L32" s="483"/>
      <c r="M32" s="485"/>
      <c r="N32" s="90"/>
      <c r="O32" s="60"/>
      <c r="P32" s="60"/>
    </row>
    <row r="33" spans="2:17" s="30" customFormat="1" ht="16.5" customHeight="1" thickBot="1">
      <c r="B33" s="462"/>
      <c r="C33" s="324" t="s">
        <v>310</v>
      </c>
      <c r="D33" s="458"/>
      <c r="E33" s="480"/>
      <c r="F33" s="458"/>
      <c r="G33" s="482"/>
      <c r="H33" s="460"/>
      <c r="I33" s="460"/>
      <c r="J33" s="458"/>
      <c r="K33" s="456"/>
      <c r="L33" s="458"/>
      <c r="M33" s="456"/>
      <c r="N33" s="90"/>
      <c r="O33" s="60"/>
      <c r="P33" s="60"/>
    </row>
    <row r="34" spans="2:17" s="30" customFormat="1" ht="15.75" customHeight="1">
      <c r="B34" s="461" t="s">
        <v>321</v>
      </c>
      <c r="C34" s="67" t="s">
        <v>322</v>
      </c>
      <c r="D34" s="478">
        <v>179.26209299999999</v>
      </c>
      <c r="E34" s="479">
        <v>218.44695799999997</v>
      </c>
      <c r="F34" s="478">
        <v>218.49600000000009</v>
      </c>
      <c r="G34" s="481">
        <v>260.35300000000007</v>
      </c>
      <c r="H34" s="489">
        <v>237</v>
      </c>
      <c r="I34" s="489">
        <v>265</v>
      </c>
      <c r="J34" s="478">
        <v>79320</v>
      </c>
      <c r="K34" s="484">
        <v>96390</v>
      </c>
      <c r="L34" s="478">
        <v>3617.08</v>
      </c>
      <c r="M34" s="484">
        <v>4012.1499999999992</v>
      </c>
      <c r="N34" s="90"/>
      <c r="O34" s="78"/>
      <c r="P34" s="78"/>
    </row>
    <row r="35" spans="2:17" s="30" customFormat="1" ht="16.5" customHeight="1" thickBot="1">
      <c r="B35" s="462"/>
      <c r="C35" s="324" t="s">
        <v>310</v>
      </c>
      <c r="D35" s="458"/>
      <c r="E35" s="480"/>
      <c r="F35" s="458"/>
      <c r="G35" s="482"/>
      <c r="H35" s="460"/>
      <c r="I35" s="460"/>
      <c r="J35" s="458"/>
      <c r="K35" s="456"/>
      <c r="L35" s="458"/>
      <c r="M35" s="456"/>
      <c r="N35" s="90"/>
      <c r="O35" s="60"/>
      <c r="P35" s="60"/>
    </row>
    <row r="36" spans="2:17" s="30" customFormat="1" ht="15.75" customHeight="1">
      <c r="B36" s="461" t="s">
        <v>323</v>
      </c>
      <c r="C36" s="67" t="s">
        <v>310</v>
      </c>
      <c r="D36" s="478">
        <v>51.008457000000021</v>
      </c>
      <c r="E36" s="479">
        <v>68.218032999999991</v>
      </c>
      <c r="F36" s="478">
        <v>532.43559000000005</v>
      </c>
      <c r="G36" s="481">
        <v>628.39829999999984</v>
      </c>
      <c r="H36" s="489">
        <v>177</v>
      </c>
      <c r="I36" s="489">
        <v>515</v>
      </c>
      <c r="J36" s="478">
        <v>103227.00000000003</v>
      </c>
      <c r="K36" s="484">
        <v>128750</v>
      </c>
      <c r="L36" s="478">
        <v>6758</v>
      </c>
      <c r="M36" s="484">
        <v>6738.88</v>
      </c>
      <c r="N36" s="90"/>
      <c r="O36" s="78"/>
      <c r="P36" s="78"/>
      <c r="Q36" s="30" t="s">
        <v>445</v>
      </c>
    </row>
    <row r="37" spans="2:17" s="30" customFormat="1" ht="15.75" thickBot="1">
      <c r="B37" s="462"/>
      <c r="C37" s="324" t="s">
        <v>324</v>
      </c>
      <c r="D37" s="458"/>
      <c r="E37" s="480"/>
      <c r="F37" s="458"/>
      <c r="G37" s="482"/>
      <c r="H37" s="460"/>
      <c r="I37" s="460"/>
      <c r="J37" s="458"/>
      <c r="K37" s="456"/>
      <c r="L37" s="458"/>
      <c r="M37" s="456"/>
      <c r="N37" s="90"/>
      <c r="O37" s="60"/>
      <c r="P37" s="60"/>
    </row>
    <row r="38" spans="2:17" s="30" customFormat="1" ht="15">
      <c r="B38" s="461" t="s">
        <v>325</v>
      </c>
      <c r="C38" s="67" t="s">
        <v>305</v>
      </c>
      <c r="D38" s="478">
        <v>17.654</v>
      </c>
      <c r="E38" s="479">
        <v>11.631203000000001</v>
      </c>
      <c r="F38" s="478">
        <v>70.099000000000018</v>
      </c>
      <c r="G38" s="481">
        <v>86.874799999999965</v>
      </c>
      <c r="H38" s="489">
        <v>14</v>
      </c>
      <c r="I38" s="489">
        <v>64</v>
      </c>
      <c r="J38" s="478">
        <v>9206</v>
      </c>
      <c r="K38" s="484">
        <v>25137</v>
      </c>
      <c r="L38" s="478">
        <v>990.92999999999984</v>
      </c>
      <c r="M38" s="484">
        <v>1560.0400000000002</v>
      </c>
      <c r="N38" s="90"/>
      <c r="O38" s="78"/>
      <c r="P38" s="78"/>
    </row>
    <row r="39" spans="2:17" s="30" customFormat="1" ht="24.6" customHeight="1">
      <c r="B39" s="486"/>
      <c r="C39" s="67" t="s">
        <v>308</v>
      </c>
      <c r="D39" s="495"/>
      <c r="E39" s="487"/>
      <c r="F39" s="495"/>
      <c r="G39" s="488"/>
      <c r="H39" s="490"/>
      <c r="I39" s="490"/>
      <c r="J39" s="495"/>
      <c r="K39" s="485"/>
      <c r="L39" s="495"/>
      <c r="M39" s="485"/>
      <c r="N39" s="90"/>
      <c r="O39" s="60"/>
      <c r="P39" s="60"/>
    </row>
    <row r="40" spans="2:17" s="30" customFormat="1" ht="15.75" thickBot="1">
      <c r="B40" s="462"/>
      <c r="C40" s="324" t="s">
        <v>318</v>
      </c>
      <c r="D40" s="458"/>
      <c r="E40" s="480"/>
      <c r="F40" s="458"/>
      <c r="G40" s="482"/>
      <c r="H40" s="460"/>
      <c r="I40" s="460"/>
      <c r="J40" s="458"/>
      <c r="K40" s="456"/>
      <c r="L40" s="458"/>
      <c r="M40" s="456"/>
      <c r="N40" s="90"/>
      <c r="O40" s="60"/>
      <c r="P40" s="60"/>
    </row>
    <row r="41" spans="2:17" s="30" customFormat="1" ht="15.75" thickBot="1">
      <c r="B41" s="321" t="s">
        <v>326</v>
      </c>
      <c r="C41" s="324" t="s">
        <v>327</v>
      </c>
      <c r="D41" s="331">
        <v>10.602404000000003</v>
      </c>
      <c r="E41" s="336">
        <v>14.709956</v>
      </c>
      <c r="F41" s="331">
        <v>175.39371999999992</v>
      </c>
      <c r="G41" s="340">
        <v>220.69533999999999</v>
      </c>
      <c r="H41" s="332">
        <v>25</v>
      </c>
      <c r="I41" s="332">
        <v>266</v>
      </c>
      <c r="J41" s="331">
        <v>13108.000000000015</v>
      </c>
      <c r="K41" s="339">
        <v>24647</v>
      </c>
      <c r="L41" s="331">
        <v>2009.5400000000009</v>
      </c>
      <c r="M41" s="339">
        <v>1898.1200000000001</v>
      </c>
      <c r="N41" s="90"/>
      <c r="O41" s="78"/>
      <c r="P41" s="78"/>
    </row>
    <row r="42" spans="2:17" s="30" customFormat="1" ht="15.75" customHeight="1">
      <c r="B42" s="461" t="s">
        <v>328</v>
      </c>
      <c r="C42" s="67" t="s">
        <v>310</v>
      </c>
      <c r="D42" s="478">
        <v>185.67816299999998</v>
      </c>
      <c r="E42" s="479">
        <v>214.21840399999999</v>
      </c>
      <c r="F42" s="478">
        <v>1851.7817000000005</v>
      </c>
      <c r="G42" s="481">
        <v>2085.0445000000009</v>
      </c>
      <c r="H42" s="489">
        <v>331</v>
      </c>
      <c r="I42" s="489">
        <v>1123</v>
      </c>
      <c r="J42" s="478">
        <v>309099.84999999986</v>
      </c>
      <c r="K42" s="484">
        <v>335616.82999999996</v>
      </c>
      <c r="L42" s="478">
        <v>21531.5</v>
      </c>
      <c r="M42" s="484">
        <v>26283.899999999994</v>
      </c>
      <c r="N42" s="90"/>
      <c r="O42" s="78"/>
      <c r="P42" s="78"/>
    </row>
    <row r="43" spans="2:17" s="30" customFormat="1" ht="15.75" thickBot="1">
      <c r="B43" s="462"/>
      <c r="C43" s="324"/>
      <c r="D43" s="458"/>
      <c r="E43" s="480"/>
      <c r="F43" s="458"/>
      <c r="G43" s="482"/>
      <c r="H43" s="460"/>
      <c r="I43" s="460"/>
      <c r="J43" s="458"/>
      <c r="K43" s="456"/>
      <c r="L43" s="458"/>
      <c r="M43" s="456"/>
      <c r="N43" s="90"/>
      <c r="O43" s="60"/>
      <c r="P43" s="60"/>
    </row>
    <row r="44" spans="2:17" s="30" customFormat="1" ht="15.75" customHeight="1">
      <c r="B44" s="461" t="s">
        <v>329</v>
      </c>
      <c r="C44" s="67" t="s">
        <v>310</v>
      </c>
      <c r="D44" s="478">
        <v>112.33458999999999</v>
      </c>
      <c r="E44" s="479">
        <v>185.22189000000003</v>
      </c>
      <c r="F44" s="478">
        <v>802.09000000000015</v>
      </c>
      <c r="G44" s="481">
        <v>1208.9312000000004</v>
      </c>
      <c r="H44" s="489">
        <v>480</v>
      </c>
      <c r="I44" s="489">
        <v>1118</v>
      </c>
      <c r="J44" s="478">
        <v>172016.19999999995</v>
      </c>
      <c r="K44" s="484">
        <v>260703.25</v>
      </c>
      <c r="L44" s="478">
        <v>10540.340000000004</v>
      </c>
      <c r="M44" s="484">
        <v>10810.57</v>
      </c>
      <c r="N44" s="90"/>
      <c r="O44" s="78"/>
      <c r="P44" s="78"/>
    </row>
    <row r="45" spans="2:17" s="30" customFormat="1" ht="15.75" thickBot="1">
      <c r="B45" s="462"/>
      <c r="C45" s="324"/>
      <c r="D45" s="496"/>
      <c r="E45" s="499"/>
      <c r="F45" s="496"/>
      <c r="G45" s="504"/>
      <c r="H45" s="505"/>
      <c r="I45" s="505"/>
      <c r="J45" s="496"/>
      <c r="K45" s="503"/>
      <c r="L45" s="496"/>
      <c r="M45" s="503"/>
      <c r="N45" s="90"/>
      <c r="O45" s="60"/>
      <c r="P45" s="60"/>
    </row>
    <row r="46" spans="2:17" s="30" customFormat="1" ht="30.75" thickBot="1">
      <c r="B46" s="333" t="s">
        <v>330</v>
      </c>
      <c r="C46" s="319" t="s">
        <v>310</v>
      </c>
      <c r="D46" s="334">
        <v>147.1266</v>
      </c>
      <c r="E46" s="337">
        <v>182.66114000000002</v>
      </c>
      <c r="F46" s="334">
        <v>1227.0310300000006</v>
      </c>
      <c r="G46" s="341">
        <v>1696.4105800000004</v>
      </c>
      <c r="H46" s="334">
        <v>310</v>
      </c>
      <c r="I46" s="334">
        <v>1064</v>
      </c>
      <c r="J46" s="334">
        <v>209726</v>
      </c>
      <c r="K46" s="338">
        <v>235222</v>
      </c>
      <c r="L46" s="334">
        <v>17039.04</v>
      </c>
      <c r="M46" s="341">
        <v>16025.939999999999</v>
      </c>
      <c r="N46" s="90"/>
      <c r="O46" s="78"/>
      <c r="P46" s="78"/>
    </row>
    <row r="47" spans="2:17" s="30" customFormat="1" ht="15.75" customHeight="1">
      <c r="B47" s="461" t="s">
        <v>331</v>
      </c>
      <c r="C47" s="463" t="s">
        <v>318</v>
      </c>
      <c r="D47" s="457">
        <v>265.81612899999993</v>
      </c>
      <c r="E47" s="497">
        <v>288.33126100000004</v>
      </c>
      <c r="F47" s="457">
        <v>216.70602000000008</v>
      </c>
      <c r="G47" s="502">
        <v>257.51473999999996</v>
      </c>
      <c r="H47" s="459">
        <v>198</v>
      </c>
      <c r="I47" s="459">
        <v>302</v>
      </c>
      <c r="J47" s="457">
        <v>109598</v>
      </c>
      <c r="K47" s="455">
        <v>118202</v>
      </c>
      <c r="L47" s="457">
        <v>2550.1799999999994</v>
      </c>
      <c r="M47" s="455">
        <v>2641.65</v>
      </c>
      <c r="N47" s="90"/>
      <c r="O47" s="78"/>
      <c r="P47" s="78"/>
    </row>
    <row r="48" spans="2:17" s="30" customFormat="1" ht="16.5" customHeight="1" thickBot="1">
      <c r="B48" s="462"/>
      <c r="C48" s="464"/>
      <c r="D48" s="496"/>
      <c r="E48" s="498"/>
      <c r="F48" s="496"/>
      <c r="G48" s="504"/>
      <c r="H48" s="505"/>
      <c r="I48" s="505"/>
      <c r="J48" s="496"/>
      <c r="K48" s="503"/>
      <c r="L48" s="496"/>
      <c r="M48" s="503"/>
      <c r="N48" s="90"/>
      <c r="O48" s="60"/>
      <c r="P48" s="60"/>
    </row>
    <row r="49" spans="2:16" s="30" customFormat="1" ht="15">
      <c r="B49" s="461" t="s">
        <v>332</v>
      </c>
      <c r="C49" s="463" t="s">
        <v>318</v>
      </c>
      <c r="D49" s="457">
        <v>48.490340000000003</v>
      </c>
      <c r="E49" s="497">
        <v>71.329990000000009</v>
      </c>
      <c r="F49" s="457">
        <v>292.6690500000002</v>
      </c>
      <c r="G49" s="502">
        <v>333.63207</v>
      </c>
      <c r="H49" s="459">
        <v>107</v>
      </c>
      <c r="I49" s="459">
        <v>362</v>
      </c>
      <c r="J49" s="457">
        <v>29727.059999999983</v>
      </c>
      <c r="K49" s="455">
        <v>38467.990000000005</v>
      </c>
      <c r="L49" s="457">
        <v>3553.75</v>
      </c>
      <c r="M49" s="455">
        <v>4350.1399999999985</v>
      </c>
      <c r="N49" s="90"/>
      <c r="O49" s="78"/>
      <c r="P49" s="78"/>
    </row>
    <row r="50" spans="2:16" s="30" customFormat="1" ht="16.5" customHeight="1" thickBot="1">
      <c r="B50" s="462"/>
      <c r="C50" s="464"/>
      <c r="D50" s="458"/>
      <c r="E50" s="508"/>
      <c r="F50" s="458"/>
      <c r="G50" s="482"/>
      <c r="H50" s="460"/>
      <c r="I50" s="460"/>
      <c r="J50" s="458"/>
      <c r="K50" s="503"/>
      <c r="L50" s="458"/>
      <c r="M50" s="456"/>
      <c r="N50" s="90"/>
      <c r="O50" s="60"/>
      <c r="P50" s="60"/>
    </row>
    <row r="51" spans="2:16" s="30" customFormat="1" ht="15.75" customHeight="1">
      <c r="B51" s="461" t="s">
        <v>333</v>
      </c>
      <c r="C51" s="463" t="s">
        <v>306</v>
      </c>
      <c r="D51" s="457">
        <v>64.057050000000004</v>
      </c>
      <c r="E51" s="455">
        <v>109.70283999999999</v>
      </c>
      <c r="F51" s="457">
        <v>84.687999999999988</v>
      </c>
      <c r="G51" s="455">
        <v>128.166</v>
      </c>
      <c r="H51" s="459">
        <v>76</v>
      </c>
      <c r="I51" s="459">
        <v>162</v>
      </c>
      <c r="J51" s="457">
        <v>13.199999999999989</v>
      </c>
      <c r="K51" s="455">
        <v>1.5</v>
      </c>
      <c r="L51" s="457">
        <v>13.199999999999989</v>
      </c>
      <c r="M51" s="455">
        <v>2</v>
      </c>
      <c r="N51" s="90"/>
      <c r="O51" s="78"/>
      <c r="P51" s="78"/>
    </row>
    <row r="52" spans="2:16" s="30" customFormat="1" ht="15.75" thickBot="1">
      <c r="B52" s="462"/>
      <c r="C52" s="464"/>
      <c r="D52" s="458"/>
      <c r="E52" s="456"/>
      <c r="F52" s="458"/>
      <c r="G52" s="456"/>
      <c r="H52" s="460"/>
      <c r="I52" s="460"/>
      <c r="J52" s="458"/>
      <c r="K52" s="503"/>
      <c r="L52" s="458"/>
      <c r="M52" s="456"/>
      <c r="N52" s="90"/>
      <c r="O52" s="60"/>
      <c r="P52" s="60"/>
    </row>
    <row r="53" spans="2:16" s="30" customFormat="1" ht="15.75" customHeight="1">
      <c r="B53" s="461" t="s">
        <v>334</v>
      </c>
      <c r="C53" s="463" t="s">
        <v>310</v>
      </c>
      <c r="D53" s="457">
        <v>43.892599999999987</v>
      </c>
      <c r="E53" s="506">
        <v>95.436309999999992</v>
      </c>
      <c r="F53" s="457">
        <v>170.05600000000004</v>
      </c>
      <c r="G53" s="502">
        <v>256.601</v>
      </c>
      <c r="H53" s="459">
        <v>134</v>
      </c>
      <c r="I53" s="459">
        <v>184</v>
      </c>
      <c r="J53" s="457">
        <v>57504.099999999977</v>
      </c>
      <c r="K53" s="455">
        <v>116746.99999999997</v>
      </c>
      <c r="L53" s="457">
        <v>4376.18</v>
      </c>
      <c r="M53" s="455">
        <v>6774.8600000000015</v>
      </c>
      <c r="N53" s="90"/>
      <c r="O53" s="78"/>
      <c r="P53" s="78"/>
    </row>
    <row r="54" spans="2:16" s="30" customFormat="1" ht="15.75" thickBot="1">
      <c r="B54" s="462"/>
      <c r="C54" s="464"/>
      <c r="D54" s="458"/>
      <c r="E54" s="507"/>
      <c r="F54" s="458"/>
      <c r="G54" s="482"/>
      <c r="H54" s="460"/>
      <c r="I54" s="460"/>
      <c r="J54" s="458"/>
      <c r="K54" s="456"/>
      <c r="L54" s="458"/>
      <c r="M54" s="456"/>
      <c r="N54" s="90"/>
      <c r="O54" s="60"/>
      <c r="P54" s="60"/>
    </row>
    <row r="55" spans="2:16" s="30" customFormat="1" ht="15.75" thickBot="1">
      <c r="B55" s="500" t="s">
        <v>335</v>
      </c>
      <c r="C55" s="500"/>
      <c r="D55" s="300">
        <f>SUM(D28:D54)</f>
        <v>1191.3815059999999</v>
      </c>
      <c r="E55" s="300">
        <f t="shared" ref="E55" si="1">SUM(E28:E54)</f>
        <v>1715.6197219999999</v>
      </c>
      <c r="F55" s="335">
        <f>SUM(F28:F54)</f>
        <v>6117.6411000000026</v>
      </c>
      <c r="G55" s="300">
        <f t="shared" ref="G55:H55" si="2">SUM(G28:G54)</f>
        <v>7824.5099800000007</v>
      </c>
      <c r="H55" s="335">
        <f t="shared" si="2"/>
        <v>2477</v>
      </c>
      <c r="I55" s="300">
        <f t="shared" ref="I55" si="3">SUM(I28:I54)</f>
        <v>6197</v>
      </c>
      <c r="J55" s="335">
        <f>SUM(J28:J54)</f>
        <v>1146941.27</v>
      </c>
      <c r="K55" s="300">
        <f t="shared" ref="K55" si="4">SUM(K28:K54)</f>
        <v>1496521.67</v>
      </c>
      <c r="L55" s="335">
        <f>SUM(L28:L54)</f>
        <v>78524.989999999991</v>
      </c>
      <c r="M55" s="300">
        <f t="shared" ref="M55" si="5">SUM(M28:M54)</f>
        <v>95348.87</v>
      </c>
      <c r="N55" s="60"/>
      <c r="O55" s="78"/>
      <c r="P55" s="78"/>
    </row>
    <row r="56" spans="2:16" s="30" customFormat="1" ht="15">
      <c r="B56" s="58" t="s">
        <v>336</v>
      </c>
      <c r="C56" s="53"/>
      <c r="D56" s="53"/>
      <c r="E56" s="53"/>
      <c r="F56" s="53"/>
      <c r="G56" s="68"/>
      <c r="H56" s="52"/>
      <c r="I56" s="52"/>
      <c r="J56" s="52"/>
      <c r="K56" s="53"/>
      <c r="L56" s="52"/>
      <c r="M56" s="60"/>
    </row>
    <row r="57" spans="2:16" ht="15">
      <c r="B57" s="58" t="s">
        <v>337</v>
      </c>
      <c r="C57" s="53"/>
      <c r="D57" s="53"/>
      <c r="E57" s="53"/>
      <c r="F57" s="53"/>
      <c r="G57" s="53"/>
      <c r="H57" s="53"/>
      <c r="I57" s="53"/>
      <c r="J57" s="74"/>
      <c r="K57" s="53"/>
      <c r="L57" s="70"/>
      <c r="M57" s="60"/>
      <c r="N57" s="30"/>
      <c r="O57" s="30"/>
    </row>
    <row r="58" spans="2:16" ht="15">
      <c r="B58" s="58" t="s">
        <v>338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O58" s="30"/>
    </row>
    <row r="59" spans="2:16" ht="15">
      <c r="B59" s="58" t="s">
        <v>339</v>
      </c>
      <c r="C59" s="53"/>
      <c r="D59" s="53"/>
      <c r="E59" s="53"/>
      <c r="F59" s="53"/>
      <c r="G59" s="53"/>
      <c r="H59" s="53"/>
      <c r="I59" s="53"/>
      <c r="J59" s="68"/>
      <c r="K59" s="53"/>
      <c r="L59" s="68"/>
      <c r="M59" s="53"/>
      <c r="O59" s="30"/>
    </row>
    <row r="60" spans="2:16" ht="15">
      <c r="B60" s="58" t="s">
        <v>340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30"/>
    </row>
    <row r="61" spans="2:16" ht="18.75" thickBot="1">
      <c r="B61" s="54" t="s">
        <v>341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O61" s="30"/>
    </row>
    <row r="62" spans="2:16" ht="15">
      <c r="B62" s="56" t="s">
        <v>271</v>
      </c>
      <c r="C62" s="56"/>
      <c r="D62" s="446"/>
      <c r="E62" s="501"/>
      <c r="F62" s="69"/>
      <c r="G62" s="53"/>
      <c r="H62" s="53"/>
      <c r="I62" s="53"/>
      <c r="J62" s="53"/>
      <c r="K62" s="53"/>
      <c r="L62" s="53"/>
      <c r="M62" s="53"/>
      <c r="O62" s="30"/>
    </row>
    <row r="63" spans="2:16" s="53" customFormat="1" ht="15">
      <c r="B63" s="57"/>
      <c r="C63" s="57"/>
      <c r="D63" s="450" t="s">
        <v>342</v>
      </c>
      <c r="E63" s="451"/>
      <c r="F63" s="59" t="s">
        <v>300</v>
      </c>
      <c r="O63" s="60"/>
    </row>
    <row r="64" spans="2:16" s="53" customFormat="1" ht="15">
      <c r="B64" s="211"/>
      <c r="C64" s="211"/>
      <c r="D64" s="450" t="s">
        <v>227</v>
      </c>
      <c r="E64" s="451"/>
      <c r="F64" s="211" t="s">
        <v>229</v>
      </c>
      <c r="O64" s="60"/>
    </row>
    <row r="65" spans="2:15" s="53" customFormat="1" ht="15.75" thickBot="1">
      <c r="B65" s="253"/>
      <c r="C65" s="253"/>
      <c r="D65" s="245" t="str">
        <f>D27</f>
        <v>II kw. 2024</v>
      </c>
      <c r="E65" s="245" t="str">
        <f>E27</f>
        <v>II kw. 2023</v>
      </c>
      <c r="F65" s="245" t="str">
        <f>D65</f>
        <v>II kw. 2024</v>
      </c>
      <c r="O65" s="60"/>
    </row>
    <row r="66" spans="2:15" ht="15.75" thickBot="1">
      <c r="B66" s="51" t="s">
        <v>343</v>
      </c>
      <c r="C66" s="51"/>
      <c r="D66" s="259">
        <f>SUM(D67:D95)</f>
        <v>63.397307999999995</v>
      </c>
      <c r="E66" s="259">
        <f t="shared" ref="E66:F66" si="6">SUM(E67:E95)</f>
        <v>61.69715200000001</v>
      </c>
      <c r="F66" s="259">
        <f t="shared" si="6"/>
        <v>95.757000000000019</v>
      </c>
      <c r="G66" s="52"/>
      <c r="H66" s="52"/>
      <c r="I66" s="53"/>
      <c r="J66" s="53"/>
      <c r="K66" s="53"/>
      <c r="L66" s="53"/>
      <c r="M66" s="53"/>
      <c r="O66" s="30"/>
    </row>
    <row r="67" spans="2:15" ht="15">
      <c r="B67" s="254" t="s">
        <v>344</v>
      </c>
      <c r="C67" s="258"/>
      <c r="D67" s="252">
        <v>23.131418999999998</v>
      </c>
      <c r="E67" s="252">
        <v>15.962560999999997</v>
      </c>
      <c r="F67" s="252">
        <v>20</v>
      </c>
      <c r="G67" s="53"/>
      <c r="H67" s="53"/>
      <c r="I67" s="53"/>
      <c r="J67" s="53"/>
      <c r="K67" s="53"/>
      <c r="L67" s="53"/>
      <c r="M67" s="53"/>
      <c r="O67" s="30"/>
    </row>
    <row r="68" spans="2:15" ht="15">
      <c r="B68" s="254" t="s">
        <v>345</v>
      </c>
      <c r="C68" s="258"/>
      <c r="D68" s="252">
        <v>4.4444950000000008</v>
      </c>
      <c r="E68" s="252">
        <v>3.5428200000000003</v>
      </c>
      <c r="F68" s="252">
        <v>21</v>
      </c>
      <c r="G68" s="53"/>
      <c r="H68" s="53"/>
      <c r="I68" s="53"/>
      <c r="J68" s="53"/>
      <c r="K68" s="53"/>
      <c r="L68" s="53"/>
      <c r="M68" s="53"/>
      <c r="O68" s="30"/>
    </row>
    <row r="69" spans="2:15">
      <c r="B69" s="254" t="s">
        <v>346</v>
      </c>
      <c r="C69" s="258"/>
      <c r="D69" s="252">
        <v>7.1182100000000004</v>
      </c>
      <c r="E69" s="252">
        <v>10.769124</v>
      </c>
      <c r="F69" s="252">
        <v>8.32</v>
      </c>
      <c r="G69" s="53"/>
      <c r="H69" s="53"/>
      <c r="I69" s="53"/>
      <c r="J69" s="53"/>
      <c r="K69" s="53"/>
      <c r="L69" s="53"/>
      <c r="M69" s="53"/>
    </row>
    <row r="70" spans="2:15">
      <c r="B70" s="254" t="s">
        <v>347</v>
      </c>
      <c r="C70" s="258"/>
      <c r="D70" s="252">
        <v>3.7353839999999998</v>
      </c>
      <c r="E70" s="252">
        <v>3.3589829999999998</v>
      </c>
      <c r="F70" s="252">
        <v>12.52</v>
      </c>
      <c r="G70" s="53"/>
      <c r="H70" s="53"/>
      <c r="I70" s="53"/>
      <c r="J70" s="53"/>
      <c r="K70" s="53"/>
      <c r="L70" s="53"/>
      <c r="M70" s="53"/>
    </row>
    <row r="71" spans="2:15">
      <c r="B71" s="254" t="s">
        <v>348</v>
      </c>
      <c r="C71" s="258"/>
      <c r="D71" s="252">
        <v>3.2573120000000007</v>
      </c>
      <c r="E71" s="252">
        <v>3.0468389999999999</v>
      </c>
      <c r="F71" s="252">
        <v>3.5640000000000001</v>
      </c>
      <c r="G71" s="53"/>
      <c r="H71" s="53"/>
      <c r="I71" s="53"/>
      <c r="J71" s="53"/>
      <c r="K71" s="53"/>
      <c r="L71" s="53"/>
      <c r="M71" s="53"/>
    </row>
    <row r="72" spans="2:15">
      <c r="B72" s="254" t="s">
        <v>349</v>
      </c>
      <c r="C72" s="258"/>
      <c r="D72" s="252">
        <v>1.67808</v>
      </c>
      <c r="E72" s="252">
        <v>1.7120769999999998</v>
      </c>
      <c r="F72" s="252">
        <v>2.64</v>
      </c>
      <c r="G72" s="53"/>
      <c r="H72" s="53"/>
      <c r="I72" s="53"/>
      <c r="J72" s="53"/>
      <c r="K72" s="53"/>
      <c r="L72" s="53"/>
      <c r="M72" s="53"/>
    </row>
    <row r="73" spans="2:15">
      <c r="B73" s="254" t="s">
        <v>350</v>
      </c>
      <c r="C73" s="258"/>
      <c r="D73" s="252">
        <v>2.5591089999999999</v>
      </c>
      <c r="E73" s="252">
        <v>3.0285680000000004</v>
      </c>
      <c r="F73" s="252">
        <v>3.2</v>
      </c>
      <c r="G73" s="53"/>
      <c r="H73" s="53"/>
      <c r="I73" s="53"/>
      <c r="J73" s="53"/>
      <c r="K73" s="53"/>
      <c r="L73" s="53"/>
      <c r="M73" s="53"/>
    </row>
    <row r="74" spans="2:15">
      <c r="B74" s="254" t="s">
        <v>351</v>
      </c>
      <c r="C74" s="258"/>
      <c r="D74" s="252">
        <v>1.516724</v>
      </c>
      <c r="E74" s="252">
        <v>2.1115409999999999</v>
      </c>
      <c r="F74" s="252">
        <v>1.68</v>
      </c>
      <c r="G74" s="53"/>
      <c r="H74" s="53"/>
      <c r="I74" s="53"/>
      <c r="J74" s="53"/>
      <c r="K74" s="53"/>
      <c r="L74" s="53"/>
      <c r="M74" s="53"/>
    </row>
    <row r="75" spans="2:15">
      <c r="B75" s="254" t="s">
        <v>352</v>
      </c>
      <c r="C75" s="258"/>
      <c r="D75" s="252">
        <v>1.5200769999999999</v>
      </c>
      <c r="E75" s="252">
        <v>2.4328620000000001</v>
      </c>
      <c r="F75" s="252">
        <v>2.3879999999999999</v>
      </c>
      <c r="G75" s="53"/>
      <c r="H75" s="53"/>
      <c r="I75" s="53"/>
      <c r="J75" s="53"/>
      <c r="K75" s="53"/>
      <c r="L75" s="53"/>
      <c r="M75" s="53"/>
    </row>
    <row r="76" spans="2:15">
      <c r="B76" s="254" t="s">
        <v>353</v>
      </c>
      <c r="C76" s="258"/>
      <c r="D76" s="252">
        <v>1.9336469999999999</v>
      </c>
      <c r="E76" s="252">
        <v>2.1085950000000002</v>
      </c>
      <c r="F76" s="252">
        <v>1.6</v>
      </c>
      <c r="G76" s="53"/>
      <c r="H76" s="53"/>
      <c r="I76" s="53"/>
      <c r="J76" s="53"/>
      <c r="K76" s="53"/>
      <c r="L76" s="53"/>
      <c r="M76" s="53"/>
    </row>
    <row r="77" spans="2:15">
      <c r="B77" s="254" t="s">
        <v>354</v>
      </c>
      <c r="C77" s="258"/>
      <c r="D77" s="252">
        <v>0.83705200000000002</v>
      </c>
      <c r="E77" s="252">
        <v>1.1498679999999999</v>
      </c>
      <c r="F77" s="252">
        <v>1.3120000000000001</v>
      </c>
      <c r="G77" s="53"/>
      <c r="H77" s="53"/>
      <c r="I77" s="53"/>
      <c r="J77" s="53"/>
      <c r="K77" s="53"/>
      <c r="L77" s="53"/>
      <c r="M77" s="53"/>
    </row>
    <row r="78" spans="2:15">
      <c r="B78" s="254" t="s">
        <v>355</v>
      </c>
      <c r="C78" s="258"/>
      <c r="D78" s="252">
        <v>0.62544299999999997</v>
      </c>
      <c r="E78" s="252">
        <v>0.50739000000000001</v>
      </c>
      <c r="F78" s="252">
        <v>1.92</v>
      </c>
      <c r="G78" s="53"/>
      <c r="H78" s="53"/>
      <c r="I78" s="53"/>
      <c r="J78" s="53"/>
      <c r="K78" s="53"/>
      <c r="L78" s="53"/>
      <c r="M78" s="53"/>
    </row>
    <row r="79" spans="2:15">
      <c r="B79" s="254" t="s">
        <v>356</v>
      </c>
      <c r="C79" s="258"/>
      <c r="D79" s="252">
        <v>1.4188769999999999</v>
      </c>
      <c r="E79" s="252">
        <v>0.97029900000000002</v>
      </c>
      <c r="F79" s="252">
        <v>1.4</v>
      </c>
      <c r="G79" s="53"/>
      <c r="H79" s="53"/>
      <c r="I79" s="53"/>
      <c r="J79" s="53"/>
      <c r="K79" s="53"/>
      <c r="L79" s="53"/>
      <c r="M79" s="53"/>
    </row>
    <row r="80" spans="2:15">
      <c r="B80" s="254" t="s">
        <v>357</v>
      </c>
      <c r="C80" s="258"/>
      <c r="D80" s="252">
        <v>0.85966300000000007</v>
      </c>
      <c r="E80" s="252">
        <v>0</v>
      </c>
      <c r="F80" s="252">
        <v>1.0940000000000001</v>
      </c>
      <c r="G80" s="53"/>
      <c r="H80" s="53"/>
      <c r="I80" s="53"/>
      <c r="J80" s="53"/>
      <c r="K80" s="53"/>
      <c r="L80" s="53"/>
      <c r="M80" s="53"/>
    </row>
    <row r="81" spans="2:13">
      <c r="B81" s="254" t="s">
        <v>358</v>
      </c>
      <c r="C81" s="258"/>
      <c r="D81" s="252">
        <v>1.484845</v>
      </c>
      <c r="E81" s="252">
        <v>1.4086500000000002</v>
      </c>
      <c r="F81" s="252">
        <v>1.26</v>
      </c>
      <c r="G81" s="53"/>
      <c r="H81" s="53"/>
      <c r="I81" s="53"/>
      <c r="J81" s="53"/>
      <c r="K81" s="53"/>
      <c r="L81" s="53"/>
      <c r="M81" s="53"/>
    </row>
    <row r="82" spans="2:13">
      <c r="B82" s="254" t="s">
        <v>359</v>
      </c>
      <c r="C82" s="258"/>
      <c r="D82" s="252">
        <v>1.150317</v>
      </c>
      <c r="E82" s="252">
        <v>1.1766209999999999</v>
      </c>
      <c r="F82" s="252">
        <v>1.26</v>
      </c>
      <c r="G82" s="53"/>
      <c r="H82" s="53"/>
      <c r="I82" s="53"/>
      <c r="J82" s="53"/>
      <c r="K82" s="53"/>
      <c r="L82" s="53"/>
      <c r="M82" s="53"/>
    </row>
    <row r="83" spans="2:13">
      <c r="B83" s="254" t="s">
        <v>360</v>
      </c>
      <c r="C83" s="258"/>
      <c r="D83" s="252">
        <v>0.63589200000000001</v>
      </c>
      <c r="E83" s="252">
        <v>0.92007099999999997</v>
      </c>
      <c r="F83" s="252">
        <v>1.387</v>
      </c>
      <c r="G83" s="53"/>
      <c r="H83" s="53"/>
      <c r="I83" s="53"/>
      <c r="J83" s="53"/>
      <c r="K83" s="53"/>
      <c r="L83" s="53"/>
      <c r="M83" s="53"/>
    </row>
    <row r="84" spans="2:13">
      <c r="B84" s="254" t="s">
        <v>361</v>
      </c>
      <c r="C84" s="258"/>
      <c r="D84" s="252">
        <v>0.694519</v>
      </c>
      <c r="E84" s="252">
        <v>0.86439199999999994</v>
      </c>
      <c r="F84" s="252">
        <v>1.28</v>
      </c>
      <c r="G84" s="53"/>
      <c r="H84" s="53"/>
      <c r="I84" s="53"/>
      <c r="J84" s="53"/>
      <c r="K84" s="53"/>
      <c r="L84" s="53"/>
      <c r="M84" s="53"/>
    </row>
    <row r="85" spans="2:13">
      <c r="B85" s="254" t="s">
        <v>362</v>
      </c>
      <c r="C85" s="258"/>
      <c r="D85" s="252">
        <v>0.89335100000000001</v>
      </c>
      <c r="E85" s="252">
        <v>1.310405</v>
      </c>
      <c r="F85" s="252">
        <v>1.24</v>
      </c>
      <c r="G85" s="53"/>
      <c r="H85" s="53"/>
      <c r="I85" s="53"/>
      <c r="J85" s="53"/>
      <c r="K85" s="53"/>
      <c r="L85" s="53"/>
      <c r="M85" s="53"/>
    </row>
    <row r="86" spans="2:13">
      <c r="B86" s="254" t="s">
        <v>363</v>
      </c>
      <c r="C86" s="258"/>
      <c r="D86" s="252">
        <v>0.63005699999999998</v>
      </c>
      <c r="E86" s="252">
        <v>1.1166910000000001</v>
      </c>
      <c r="F86" s="252">
        <v>0.94499999999999995</v>
      </c>
      <c r="G86" s="53"/>
      <c r="H86" s="53"/>
      <c r="I86" s="53"/>
      <c r="J86" s="53"/>
      <c r="K86" s="53"/>
      <c r="L86" s="53"/>
      <c r="M86" s="53"/>
    </row>
    <row r="87" spans="2:13">
      <c r="B87" s="254" t="s">
        <v>364</v>
      </c>
      <c r="C87" s="258"/>
      <c r="D87" s="252">
        <v>0.691048</v>
      </c>
      <c r="E87" s="252">
        <v>0.86624999999999996</v>
      </c>
      <c r="F87" s="252">
        <v>0.84</v>
      </c>
      <c r="G87" s="53"/>
      <c r="H87" s="53"/>
      <c r="I87" s="53"/>
      <c r="J87" s="53"/>
      <c r="K87" s="53"/>
      <c r="L87" s="53"/>
      <c r="M87" s="53"/>
    </row>
    <row r="88" spans="2:13">
      <c r="B88" s="254" t="s">
        <v>365</v>
      </c>
      <c r="C88" s="258"/>
      <c r="D88" s="252">
        <v>0.50862499999999999</v>
      </c>
      <c r="E88" s="252">
        <v>0.61321399999999993</v>
      </c>
      <c r="F88" s="252">
        <v>0.8</v>
      </c>
      <c r="G88" s="53"/>
      <c r="H88" s="53"/>
      <c r="I88" s="53"/>
      <c r="J88" s="53"/>
      <c r="K88" s="53"/>
      <c r="L88" s="53"/>
      <c r="M88" s="53"/>
    </row>
    <row r="89" spans="2:13">
      <c r="B89" s="254" t="s">
        <v>366</v>
      </c>
      <c r="C89" s="258"/>
      <c r="D89" s="252">
        <v>0.48701</v>
      </c>
      <c r="E89" s="252">
        <v>0.58457999999999999</v>
      </c>
      <c r="F89" s="252">
        <v>0.64</v>
      </c>
      <c r="G89" s="53"/>
      <c r="H89" s="53"/>
      <c r="I89" s="53"/>
      <c r="J89" s="53"/>
      <c r="K89" s="53"/>
      <c r="L89" s="53"/>
      <c r="M89" s="53"/>
    </row>
    <row r="90" spans="2:13">
      <c r="B90" s="254" t="s">
        <v>367</v>
      </c>
      <c r="C90" s="258"/>
      <c r="D90" s="252">
        <v>0.192692</v>
      </c>
      <c r="E90" s="252">
        <v>0.28279000000000004</v>
      </c>
      <c r="F90" s="252">
        <v>0.64400000000000002</v>
      </c>
      <c r="G90" s="53"/>
      <c r="H90" s="53"/>
      <c r="I90" s="53"/>
      <c r="J90" s="53"/>
      <c r="K90" s="53"/>
      <c r="L90" s="53"/>
      <c r="M90" s="53"/>
    </row>
    <row r="91" spans="2:13">
      <c r="B91" s="254" t="s">
        <v>368</v>
      </c>
      <c r="C91" s="258"/>
      <c r="D91" s="252">
        <v>0.19338999999999998</v>
      </c>
      <c r="E91" s="252">
        <v>0.42358600000000002</v>
      </c>
      <c r="F91" s="252">
        <v>0.8</v>
      </c>
      <c r="G91" s="53"/>
      <c r="H91" s="53"/>
      <c r="I91" s="53"/>
      <c r="J91" s="53"/>
      <c r="K91" s="53"/>
      <c r="L91" s="53"/>
      <c r="M91" s="53"/>
    </row>
    <row r="92" spans="2:13">
      <c r="B92" s="254" t="s">
        <v>369</v>
      </c>
      <c r="C92" s="258"/>
      <c r="D92" s="252">
        <v>0.292682</v>
      </c>
      <c r="E92" s="252">
        <v>0.52453399999999994</v>
      </c>
      <c r="F92" s="252">
        <v>0.8</v>
      </c>
      <c r="G92" s="53"/>
      <c r="H92" s="53"/>
      <c r="I92" s="53"/>
      <c r="J92" s="53"/>
      <c r="K92" s="53"/>
      <c r="L92" s="53"/>
      <c r="M92" s="53"/>
    </row>
    <row r="93" spans="2:13">
      <c r="B93" s="254" t="s">
        <v>370</v>
      </c>
      <c r="C93" s="258"/>
      <c r="D93" s="252">
        <v>0.55873200000000012</v>
      </c>
      <c r="E93" s="252">
        <v>0.57059500000000007</v>
      </c>
      <c r="F93" s="252">
        <v>0.37</v>
      </c>
      <c r="G93" s="53"/>
      <c r="H93" s="53"/>
      <c r="I93" s="53"/>
      <c r="J93" s="53"/>
      <c r="K93" s="53"/>
      <c r="L93" s="53"/>
      <c r="M93" s="53"/>
    </row>
    <row r="94" spans="2:13">
      <c r="B94" s="254" t="s">
        <v>371</v>
      </c>
      <c r="C94" s="258"/>
      <c r="D94" s="252">
        <v>0.34865600000000002</v>
      </c>
      <c r="E94" s="252">
        <v>0.33324599999999999</v>
      </c>
      <c r="F94" s="252">
        <v>0.2</v>
      </c>
      <c r="G94" s="53"/>
      <c r="H94" s="53"/>
      <c r="I94" s="53"/>
      <c r="J94" s="53"/>
      <c r="K94" s="53"/>
      <c r="L94" s="53"/>
      <c r="M94" s="53"/>
    </row>
    <row r="95" spans="2:13" ht="15" thickBot="1">
      <c r="B95" s="254" t="s">
        <v>372</v>
      </c>
      <c r="C95" s="258"/>
      <c r="D95" s="252">
        <v>0</v>
      </c>
      <c r="E95" s="252">
        <v>0</v>
      </c>
      <c r="F95" s="252">
        <v>0.65300000000000002</v>
      </c>
      <c r="G95" s="53"/>
      <c r="H95" s="53"/>
      <c r="I95" s="53"/>
      <c r="J95" s="53"/>
      <c r="K95" s="53"/>
      <c r="L95" s="53"/>
      <c r="M95" s="53"/>
    </row>
    <row r="96" spans="2:13" ht="15" thickBot="1">
      <c r="B96" s="255" t="s">
        <v>373</v>
      </c>
      <c r="C96" s="255"/>
      <c r="D96" s="261">
        <f>SUM(D97:D98)</f>
        <v>226.563717</v>
      </c>
      <c r="E96" s="261">
        <f t="shared" ref="E96:F96" si="7">SUM(E97:E98)</f>
        <v>258.30726800000002</v>
      </c>
      <c r="F96" s="251">
        <f t="shared" si="7"/>
        <v>1250.5999999999999</v>
      </c>
      <c r="G96" s="53"/>
      <c r="H96" s="53"/>
      <c r="I96" s="53"/>
      <c r="J96" s="53"/>
      <c r="K96" s="53"/>
      <c r="L96" s="53"/>
      <c r="M96" s="53"/>
    </row>
    <row r="97" spans="2:13">
      <c r="B97" s="256" t="s">
        <v>374</v>
      </c>
      <c r="C97" s="256"/>
      <c r="D97" s="262">
        <v>190.71130700000001</v>
      </c>
      <c r="E97" s="262">
        <v>180.57096799999999</v>
      </c>
      <c r="F97" s="260">
        <v>710.6</v>
      </c>
      <c r="G97" s="53"/>
      <c r="H97" s="53"/>
      <c r="I97" s="53"/>
      <c r="J97" s="53"/>
      <c r="K97" s="53"/>
      <c r="L97" s="53"/>
      <c r="M97" s="53"/>
    </row>
    <row r="98" spans="2:13" ht="15" thickBot="1">
      <c r="B98" s="256" t="s">
        <v>375</v>
      </c>
      <c r="C98" s="256"/>
      <c r="D98" s="262">
        <v>35.852410000000006</v>
      </c>
      <c r="E98" s="262">
        <v>77.7363</v>
      </c>
      <c r="F98" s="260">
        <v>540</v>
      </c>
      <c r="G98" s="53"/>
      <c r="H98" s="53"/>
      <c r="I98" s="53"/>
      <c r="J98" s="53"/>
      <c r="K98" s="53"/>
      <c r="L98" s="53"/>
      <c r="M98" s="53"/>
    </row>
    <row r="99" spans="2:13" ht="15" thickBot="1">
      <c r="B99" s="257" t="s">
        <v>376</v>
      </c>
      <c r="C99" s="255"/>
      <c r="D99" s="261">
        <f>SUM(D100:D101)</f>
        <v>62.114132000000012</v>
      </c>
      <c r="E99" s="261">
        <f t="shared" ref="E99" si="8">SUM(E100:E101)</f>
        <v>71.678959999999989</v>
      </c>
      <c r="F99" s="251">
        <f t="shared" ref="F99" si="9">SUM(F100:F101)</f>
        <v>286.63499999999999</v>
      </c>
      <c r="G99" s="53"/>
      <c r="H99" s="53"/>
      <c r="I99" s="53"/>
      <c r="J99" s="53"/>
      <c r="K99" s="53"/>
      <c r="L99" s="53"/>
      <c r="M99" s="53"/>
    </row>
    <row r="100" spans="2:13">
      <c r="B100" s="256" t="s">
        <v>377</v>
      </c>
      <c r="C100" s="256"/>
      <c r="D100" s="262">
        <v>44.012152000000007</v>
      </c>
      <c r="E100" s="262">
        <v>48.408319999999989</v>
      </c>
      <c r="F100" s="260">
        <v>198.66</v>
      </c>
      <c r="G100" s="53"/>
      <c r="H100" s="53"/>
      <c r="I100" s="53"/>
      <c r="J100" s="53"/>
      <c r="K100" s="53"/>
      <c r="L100" s="53"/>
      <c r="M100" s="53"/>
    </row>
    <row r="101" spans="2:13">
      <c r="B101" s="256" t="s">
        <v>378</v>
      </c>
      <c r="C101" s="256"/>
      <c r="D101" s="262">
        <v>18.101980000000001</v>
      </c>
      <c r="E101" s="262">
        <v>23.27064</v>
      </c>
      <c r="F101" s="260">
        <v>87.974999999999994</v>
      </c>
      <c r="G101" s="53"/>
      <c r="H101" s="53"/>
      <c r="I101" s="53"/>
      <c r="J101" s="53"/>
      <c r="K101" s="53"/>
      <c r="L101" s="53"/>
      <c r="M101" s="53"/>
    </row>
    <row r="102" spans="2:13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</row>
    <row r="103" spans="2:13" ht="15" customHeight="1" thickBot="1">
      <c r="B103" s="54" t="s">
        <v>379</v>
      </c>
      <c r="C103" s="55"/>
      <c r="D103" s="55"/>
      <c r="E103" s="55"/>
      <c r="F103" s="53"/>
      <c r="G103" s="53"/>
      <c r="H103" s="53"/>
      <c r="I103" s="53"/>
      <c r="J103" s="53"/>
      <c r="K103" s="53"/>
      <c r="L103" s="53"/>
      <c r="M103" s="53"/>
    </row>
    <row r="104" spans="2:13">
      <c r="B104" s="449" t="s">
        <v>271</v>
      </c>
      <c r="C104" s="449"/>
      <c r="D104" s="449"/>
      <c r="E104" s="453"/>
      <c r="F104" s="81" t="s">
        <v>294</v>
      </c>
      <c r="G104" s="53"/>
      <c r="H104" s="53"/>
      <c r="I104" s="53"/>
      <c r="J104" s="53"/>
      <c r="K104" s="53"/>
      <c r="L104" s="53"/>
      <c r="M104" s="53"/>
    </row>
    <row r="105" spans="2:13">
      <c r="B105" s="450"/>
      <c r="C105" s="450"/>
      <c r="D105" s="450" t="s">
        <v>342</v>
      </c>
      <c r="E105" s="454"/>
      <c r="F105" s="82" t="s">
        <v>300</v>
      </c>
      <c r="G105" s="53"/>
      <c r="H105" s="53"/>
      <c r="I105" s="53"/>
      <c r="J105" s="53"/>
      <c r="K105" s="53"/>
      <c r="L105" s="53"/>
      <c r="M105" s="53"/>
    </row>
    <row r="106" spans="2:13">
      <c r="B106" s="450"/>
      <c r="C106" s="450"/>
      <c r="D106" s="450" t="s">
        <v>227</v>
      </c>
      <c r="E106" s="454"/>
      <c r="F106" s="82" t="s">
        <v>229</v>
      </c>
      <c r="G106" s="53"/>
      <c r="H106" s="53"/>
      <c r="I106" s="53"/>
      <c r="J106" s="53"/>
      <c r="K106" s="53"/>
      <c r="L106" s="53"/>
      <c r="M106" s="53"/>
    </row>
    <row r="107" spans="2:13" ht="15" thickBot="1">
      <c r="B107" s="452"/>
      <c r="C107" s="452"/>
      <c r="D107" s="245" t="str">
        <f>D27</f>
        <v>II kw. 2024</v>
      </c>
      <c r="E107" s="245" t="str">
        <f>E65</f>
        <v>II kw. 2023</v>
      </c>
      <c r="F107" s="83" t="str">
        <f>D107</f>
        <v>II kw. 2024</v>
      </c>
      <c r="G107" s="53"/>
      <c r="H107" s="53"/>
      <c r="I107" s="53"/>
      <c r="J107" s="53"/>
      <c r="K107" s="53"/>
      <c r="L107" s="53"/>
      <c r="M107" s="53"/>
    </row>
    <row r="108" spans="2:13" ht="15" thickBot="1">
      <c r="B108" s="51" t="s">
        <v>380</v>
      </c>
      <c r="C108" s="51"/>
      <c r="D108" s="261">
        <f>SUM(D109:D129)</f>
        <v>345.59764600000011</v>
      </c>
      <c r="E108" s="261">
        <f t="shared" ref="E108:F108" si="10">SUM(E109:E129)</f>
        <v>315.18958100000003</v>
      </c>
      <c r="F108" s="251">
        <f t="shared" si="10"/>
        <v>797.24</v>
      </c>
      <c r="G108" s="53"/>
      <c r="H108" s="53"/>
      <c r="I108" s="53"/>
      <c r="J108" s="53"/>
      <c r="K108" s="53"/>
      <c r="L108" s="53"/>
      <c r="M108" s="53"/>
    </row>
    <row r="109" spans="2:13">
      <c r="B109" s="254" t="s">
        <v>381</v>
      </c>
      <c r="C109" s="254"/>
      <c r="D109" s="252">
        <v>36.550680000000007</v>
      </c>
      <c r="E109" s="252">
        <v>36.786859999999997</v>
      </c>
      <c r="F109" s="252">
        <v>94.5</v>
      </c>
      <c r="G109" s="53"/>
      <c r="H109" s="53"/>
      <c r="I109" s="53"/>
      <c r="J109" s="53"/>
      <c r="K109" s="53"/>
      <c r="L109" s="53"/>
      <c r="M109" s="53"/>
    </row>
    <row r="110" spans="2:13">
      <c r="B110" s="254" t="s">
        <v>382</v>
      </c>
      <c r="C110" s="254"/>
      <c r="D110" s="252">
        <v>38.515131000000004</v>
      </c>
      <c r="E110" s="252">
        <v>35.384402000000001</v>
      </c>
      <c r="F110" s="252">
        <v>76</v>
      </c>
      <c r="G110" s="53"/>
      <c r="H110" s="53"/>
      <c r="I110" s="53"/>
      <c r="J110" s="53"/>
      <c r="K110" s="53"/>
      <c r="L110" s="53"/>
      <c r="M110" s="53"/>
    </row>
    <row r="111" spans="2:13">
      <c r="B111" s="254" t="s">
        <v>383</v>
      </c>
      <c r="C111" s="254"/>
      <c r="D111" s="252">
        <v>22.681757999999999</v>
      </c>
      <c r="E111" s="252">
        <v>20.973229</v>
      </c>
      <c r="F111" s="252">
        <v>61.23</v>
      </c>
      <c r="G111" s="53"/>
      <c r="H111" s="53"/>
      <c r="I111" s="53"/>
      <c r="J111" s="53"/>
      <c r="K111" s="53"/>
      <c r="L111" s="53"/>
      <c r="M111" s="53"/>
    </row>
    <row r="112" spans="2:13">
      <c r="B112" s="254" t="s">
        <v>384</v>
      </c>
      <c r="C112" s="254"/>
      <c r="D112" s="252">
        <v>17.252003999999999</v>
      </c>
      <c r="E112" s="252">
        <v>17.624238000000002</v>
      </c>
      <c r="F112" s="252">
        <v>48.96</v>
      </c>
      <c r="G112" s="53"/>
      <c r="H112" s="53"/>
      <c r="I112" s="53"/>
      <c r="J112" s="53"/>
      <c r="K112" s="53"/>
      <c r="L112" s="53"/>
      <c r="M112" s="53"/>
    </row>
    <row r="113" spans="2:13">
      <c r="B113" s="254" t="s">
        <v>385</v>
      </c>
      <c r="C113" s="254"/>
      <c r="D113" s="252">
        <v>16.465662000000012</v>
      </c>
      <c r="E113" s="252">
        <v>16.040718000000002</v>
      </c>
      <c r="F113" s="252">
        <v>46</v>
      </c>
      <c r="G113" s="53"/>
      <c r="H113" s="53"/>
      <c r="I113" s="53"/>
      <c r="J113" s="53"/>
      <c r="K113" s="53"/>
      <c r="L113" s="53"/>
      <c r="M113" s="53"/>
    </row>
    <row r="114" spans="2:13">
      <c r="B114" s="254" t="s">
        <v>386</v>
      </c>
      <c r="C114" s="254"/>
      <c r="D114" s="252">
        <v>13.506029999999999</v>
      </c>
      <c r="E114" s="252">
        <v>10.899132000000002</v>
      </c>
      <c r="F114" s="252">
        <v>41.19</v>
      </c>
      <c r="G114" s="53"/>
      <c r="H114" s="53"/>
      <c r="I114" s="53"/>
      <c r="J114" s="53"/>
      <c r="K114" s="53"/>
      <c r="L114" s="53"/>
      <c r="M114" s="53"/>
    </row>
    <row r="115" spans="2:13">
      <c r="B115" s="254" t="s">
        <v>387</v>
      </c>
      <c r="C115" s="254"/>
      <c r="D115" s="252">
        <v>14.280560000000001</v>
      </c>
      <c r="E115" s="252">
        <v>13.159250999999999</v>
      </c>
      <c r="F115" s="252">
        <v>34.24</v>
      </c>
      <c r="G115" s="53"/>
      <c r="H115" s="53"/>
      <c r="I115" s="53"/>
      <c r="J115" s="53"/>
      <c r="K115" s="53"/>
      <c r="L115" s="53"/>
      <c r="M115" s="53"/>
    </row>
    <row r="116" spans="2:13">
      <c r="B116" s="254" t="s">
        <v>388</v>
      </c>
      <c r="C116" s="254"/>
      <c r="D116" s="252">
        <v>11.952204000000002</v>
      </c>
      <c r="E116" s="252">
        <v>12.000101999999998</v>
      </c>
      <c r="F116" s="252">
        <v>28.28</v>
      </c>
      <c r="G116" s="53"/>
      <c r="H116" s="53"/>
      <c r="I116" s="53"/>
      <c r="J116" s="53"/>
      <c r="K116" s="53"/>
      <c r="L116" s="53"/>
      <c r="M116" s="53"/>
    </row>
    <row r="117" spans="2:13">
      <c r="B117" s="254" t="s">
        <v>389</v>
      </c>
      <c r="C117" s="254"/>
      <c r="D117" s="252">
        <v>10.510751000000001</v>
      </c>
      <c r="E117" s="252">
        <v>11.936909</v>
      </c>
      <c r="F117" s="252">
        <v>31.2</v>
      </c>
      <c r="G117" s="53"/>
      <c r="H117" s="53"/>
      <c r="I117" s="53"/>
      <c r="J117" s="53"/>
      <c r="K117" s="53"/>
      <c r="L117" s="53"/>
      <c r="M117" s="53"/>
    </row>
    <row r="118" spans="2:13">
      <c r="B118" s="254" t="s">
        <v>390</v>
      </c>
      <c r="C118" s="254"/>
      <c r="D118" s="252">
        <v>10.042065000000001</v>
      </c>
      <c r="E118" s="252">
        <v>9.0476100000000006</v>
      </c>
      <c r="F118" s="252">
        <v>31.2</v>
      </c>
      <c r="G118" s="53"/>
      <c r="H118" s="53"/>
      <c r="I118" s="53"/>
      <c r="J118" s="53"/>
      <c r="K118" s="53"/>
      <c r="L118" s="53"/>
      <c r="M118" s="53"/>
    </row>
    <row r="119" spans="2:13">
      <c r="B119" s="254" t="s">
        <v>391</v>
      </c>
      <c r="C119" s="254"/>
      <c r="D119" s="252">
        <v>6.6623270000000003</v>
      </c>
      <c r="E119" s="252">
        <v>5.2476929999999999</v>
      </c>
      <c r="F119" s="252">
        <v>18.239999999999998</v>
      </c>
      <c r="G119" s="53"/>
      <c r="H119" s="53"/>
      <c r="I119" s="53"/>
      <c r="J119" s="53"/>
      <c r="K119" s="53"/>
      <c r="L119" s="53"/>
      <c r="M119" s="53"/>
    </row>
    <row r="120" spans="2:13">
      <c r="B120" s="254" t="s">
        <v>392</v>
      </c>
      <c r="C120" s="254"/>
      <c r="D120" s="252">
        <v>4.9826600000000001</v>
      </c>
      <c r="E120" s="252">
        <v>4.8951510000000003</v>
      </c>
      <c r="F120" s="252">
        <v>14.28</v>
      </c>
      <c r="G120" s="53"/>
      <c r="H120" s="53"/>
      <c r="I120" s="53"/>
      <c r="J120" s="53"/>
      <c r="K120" s="53"/>
      <c r="L120" s="53"/>
      <c r="M120" s="53"/>
    </row>
    <row r="121" spans="2:13">
      <c r="B121" s="254" t="s">
        <v>393</v>
      </c>
      <c r="C121" s="254"/>
      <c r="D121" s="252">
        <v>4.1167100000000003</v>
      </c>
      <c r="E121" s="252">
        <v>4.2680470000000001</v>
      </c>
      <c r="F121" s="252">
        <v>12.42</v>
      </c>
      <c r="G121" s="53"/>
      <c r="H121" s="53"/>
      <c r="I121" s="53"/>
      <c r="J121" s="53"/>
      <c r="K121" s="53"/>
      <c r="L121" s="53"/>
      <c r="M121" s="53"/>
    </row>
    <row r="122" spans="2:13">
      <c r="B122" s="254" t="s">
        <v>394</v>
      </c>
      <c r="C122" s="254"/>
      <c r="D122" s="252">
        <v>3.5567519999999999</v>
      </c>
      <c r="E122" s="252">
        <v>3.5856050000000002</v>
      </c>
      <c r="F122" s="252">
        <v>12.24</v>
      </c>
      <c r="G122" s="53"/>
      <c r="H122" s="53"/>
      <c r="I122" s="53"/>
      <c r="J122" s="53"/>
      <c r="K122" s="53"/>
      <c r="L122" s="53"/>
      <c r="M122" s="53"/>
    </row>
    <row r="123" spans="2:13">
      <c r="B123" s="254" t="s">
        <v>395</v>
      </c>
      <c r="C123" s="254"/>
      <c r="D123" s="252">
        <v>15.236091</v>
      </c>
      <c r="E123" s="252">
        <v>16.004266999999988</v>
      </c>
      <c r="F123" s="252">
        <v>22.6</v>
      </c>
      <c r="G123" s="53"/>
      <c r="H123" s="53"/>
      <c r="I123" s="53"/>
      <c r="J123" s="53"/>
      <c r="K123" s="53"/>
      <c r="L123" s="53"/>
      <c r="M123" s="53"/>
    </row>
    <row r="124" spans="2:13">
      <c r="B124" s="254" t="s">
        <v>396</v>
      </c>
      <c r="C124" s="254"/>
      <c r="D124" s="252">
        <v>43.467582</v>
      </c>
      <c r="E124" s="252">
        <v>43.505123000000005</v>
      </c>
      <c r="F124" s="252">
        <v>74.58</v>
      </c>
      <c r="G124" s="53"/>
      <c r="H124" s="53"/>
      <c r="I124" s="53"/>
      <c r="J124" s="53"/>
      <c r="K124" s="53"/>
      <c r="L124" s="53"/>
      <c r="M124" s="53"/>
    </row>
    <row r="125" spans="2:13">
      <c r="B125" s="254" t="s">
        <v>397</v>
      </c>
      <c r="C125" s="254"/>
      <c r="D125" s="252">
        <v>17.881364000000001</v>
      </c>
      <c r="E125" s="252">
        <v>16.261817999999998</v>
      </c>
      <c r="F125" s="252">
        <v>41</v>
      </c>
      <c r="G125" s="53"/>
      <c r="H125" s="53"/>
      <c r="I125" s="53"/>
      <c r="J125" s="53"/>
      <c r="K125" s="53"/>
      <c r="L125" s="53"/>
      <c r="M125" s="53"/>
    </row>
    <row r="126" spans="2:13">
      <c r="B126" s="254" t="s">
        <v>398</v>
      </c>
      <c r="C126" s="254"/>
      <c r="D126" s="252">
        <v>9.2223059999999997</v>
      </c>
      <c r="E126" s="252">
        <v>8.6200220000000005</v>
      </c>
      <c r="F126" s="252">
        <v>25.33</v>
      </c>
      <c r="G126" s="53"/>
      <c r="H126" s="53"/>
      <c r="I126" s="53"/>
      <c r="J126" s="53"/>
      <c r="K126" s="53"/>
      <c r="L126" s="53"/>
      <c r="M126" s="53"/>
    </row>
    <row r="127" spans="2:13">
      <c r="B127" s="254" t="s">
        <v>399</v>
      </c>
      <c r="C127" s="254"/>
      <c r="D127" s="252">
        <v>24.142126000000012</v>
      </c>
      <c r="E127" s="252">
        <v>20.274543000000001</v>
      </c>
      <c r="F127" s="252">
        <v>36.9</v>
      </c>
      <c r="G127" s="53"/>
      <c r="H127" s="53"/>
      <c r="I127" s="53"/>
      <c r="J127" s="53"/>
      <c r="K127" s="53"/>
      <c r="L127" s="53"/>
      <c r="M127" s="53"/>
    </row>
    <row r="128" spans="2:13">
      <c r="B128" s="254" t="s">
        <v>400</v>
      </c>
      <c r="C128" s="254"/>
      <c r="D128" s="252">
        <v>9.6914670000000012</v>
      </c>
      <c r="E128" s="252">
        <v>8.6748609999999999</v>
      </c>
      <c r="F128" s="252">
        <v>22</v>
      </c>
      <c r="G128" s="53"/>
      <c r="H128" s="53"/>
      <c r="I128" s="53"/>
      <c r="J128" s="53"/>
      <c r="K128" s="53"/>
      <c r="L128" s="53"/>
      <c r="M128" s="53"/>
    </row>
    <row r="129" spans="2:13" ht="15" thickBot="1">
      <c r="B129" s="254" t="s">
        <v>440</v>
      </c>
      <c r="C129" s="254"/>
      <c r="D129" s="252">
        <v>14.881416000000002</v>
      </c>
      <c r="E129" s="252">
        <v>0</v>
      </c>
      <c r="F129" s="252">
        <v>24.85</v>
      </c>
      <c r="G129" s="53"/>
      <c r="H129" s="53"/>
      <c r="I129" s="53"/>
      <c r="J129" s="53"/>
      <c r="K129" s="53"/>
      <c r="L129" s="53"/>
      <c r="M129" s="53"/>
    </row>
    <row r="130" spans="2:13" ht="15" thickBot="1">
      <c r="B130" s="255" t="s">
        <v>401</v>
      </c>
      <c r="C130" s="255"/>
      <c r="D130" s="261">
        <f>SUM(D131:D171)</f>
        <v>32.157662999999999</v>
      </c>
      <c r="E130" s="261">
        <f>SUM(E131:E171)</f>
        <v>8.0779100000000028</v>
      </c>
      <c r="F130" s="251">
        <f>SUM(F131:F171)</f>
        <v>95.893999999999991</v>
      </c>
      <c r="G130" s="53"/>
      <c r="H130" s="53"/>
      <c r="I130" s="53"/>
      <c r="J130" s="53"/>
      <c r="K130" s="53"/>
      <c r="L130" s="53"/>
      <c r="M130" s="53"/>
    </row>
    <row r="131" spans="2:13" ht="16.350000000000001" customHeight="1">
      <c r="B131" s="254" t="s">
        <v>402</v>
      </c>
      <c r="C131" s="254"/>
      <c r="D131" s="252">
        <v>0.18608100000000002</v>
      </c>
      <c r="E131" s="252">
        <v>0.20383000000000001</v>
      </c>
      <c r="F131" s="252">
        <v>0.6</v>
      </c>
      <c r="H131" s="53"/>
      <c r="I131" s="53"/>
      <c r="J131" s="53"/>
      <c r="K131" s="53"/>
      <c r="L131" s="53"/>
      <c r="M131" s="53"/>
    </row>
    <row r="132" spans="2:13" ht="16.350000000000001" customHeight="1">
      <c r="B132" s="254" t="s">
        <v>403</v>
      </c>
      <c r="C132" s="254"/>
      <c r="D132" s="252">
        <v>0.32716499999999998</v>
      </c>
      <c r="E132" s="252">
        <v>0.34533000000000003</v>
      </c>
      <c r="F132" s="252">
        <v>0.999</v>
      </c>
      <c r="H132" s="53"/>
      <c r="I132" s="53"/>
      <c r="J132" s="53"/>
      <c r="K132" s="53"/>
      <c r="L132" s="53"/>
      <c r="M132" s="53"/>
    </row>
    <row r="133" spans="2:13">
      <c r="B133" s="254" t="s">
        <v>404</v>
      </c>
      <c r="C133" s="254"/>
      <c r="D133" s="252">
        <v>0.35233399999999998</v>
      </c>
      <c r="E133" s="252">
        <v>0.37071399999999999</v>
      </c>
      <c r="F133" s="252">
        <v>0.999</v>
      </c>
      <c r="G133" s="53"/>
      <c r="H133" s="53"/>
      <c r="I133" s="53"/>
      <c r="J133" s="53"/>
      <c r="K133" s="53"/>
      <c r="L133" s="53"/>
      <c r="M133" s="53"/>
    </row>
    <row r="134" spans="2:13">
      <c r="B134" s="254" t="s">
        <v>405</v>
      </c>
      <c r="C134" s="254"/>
      <c r="D134" s="252">
        <v>0.31368899999999994</v>
      </c>
      <c r="E134" s="252">
        <v>0.38722000000000001</v>
      </c>
      <c r="F134" s="252">
        <v>0.999</v>
      </c>
      <c r="G134" s="53"/>
      <c r="H134" s="53"/>
      <c r="I134" s="53"/>
      <c r="J134" s="53"/>
      <c r="K134" s="53"/>
      <c r="L134" s="53"/>
      <c r="M134" s="53"/>
    </row>
    <row r="135" spans="2:13">
      <c r="B135" s="254" t="s">
        <v>406</v>
      </c>
      <c r="C135" s="254"/>
      <c r="D135" s="252">
        <v>0.310581</v>
      </c>
      <c r="E135" s="252">
        <v>0.39549299999999998</v>
      </c>
      <c r="F135" s="252">
        <v>0.999</v>
      </c>
      <c r="G135" s="53"/>
      <c r="H135" s="53"/>
      <c r="I135" s="53"/>
      <c r="J135" s="53"/>
      <c r="K135" s="53"/>
      <c r="L135" s="53"/>
      <c r="M135" s="53"/>
    </row>
    <row r="136" spans="2:13">
      <c r="B136" s="254" t="s">
        <v>407</v>
      </c>
      <c r="C136" s="254"/>
      <c r="D136" s="252">
        <v>0.34056899999999996</v>
      </c>
      <c r="E136" s="252">
        <v>0.14300100000000002</v>
      </c>
      <c r="F136" s="252">
        <v>0.996</v>
      </c>
      <c r="G136" s="53"/>
      <c r="H136" s="53"/>
      <c r="I136" s="53"/>
      <c r="J136" s="53"/>
      <c r="K136" s="53"/>
      <c r="L136" s="53"/>
      <c r="M136" s="53"/>
    </row>
    <row r="137" spans="2:13">
      <c r="B137" s="254" t="s">
        <v>408</v>
      </c>
      <c r="C137" s="254"/>
      <c r="D137" s="252">
        <v>0.34325800000000006</v>
      </c>
      <c r="E137" s="252">
        <v>0.16784000000000002</v>
      </c>
      <c r="F137" s="252">
        <v>0.996</v>
      </c>
      <c r="G137" s="53"/>
      <c r="H137" s="53"/>
      <c r="I137" s="53"/>
      <c r="J137" s="53"/>
      <c r="K137" s="53"/>
      <c r="L137" s="53"/>
      <c r="M137" s="53"/>
    </row>
    <row r="138" spans="2:13">
      <c r="B138" s="254" t="s">
        <v>409</v>
      </c>
      <c r="C138" s="254"/>
      <c r="D138" s="252">
        <v>0.34926999999999997</v>
      </c>
      <c r="E138" s="252">
        <v>0.16717400000000002</v>
      </c>
      <c r="F138" s="252">
        <v>0.996</v>
      </c>
      <c r="G138" s="53"/>
      <c r="H138" s="53"/>
      <c r="I138" s="53"/>
      <c r="J138" s="53"/>
      <c r="K138" s="53"/>
      <c r="L138" s="53"/>
      <c r="M138" s="53"/>
    </row>
    <row r="139" spans="2:13">
      <c r="B139" s="254" t="s">
        <v>410</v>
      </c>
      <c r="C139" s="254"/>
      <c r="D139" s="252">
        <v>0.39533500000000005</v>
      </c>
      <c r="E139" s="252">
        <v>0.44994299999999998</v>
      </c>
      <c r="F139" s="252">
        <v>0.996</v>
      </c>
      <c r="G139" s="53"/>
      <c r="H139" s="53"/>
      <c r="I139" s="53"/>
      <c r="J139" s="53"/>
      <c r="K139" s="53"/>
      <c r="L139" s="53"/>
      <c r="M139" s="53"/>
    </row>
    <row r="140" spans="2:13">
      <c r="B140" s="254" t="s">
        <v>411</v>
      </c>
      <c r="C140" s="254"/>
      <c r="D140" s="252">
        <v>0.36922699999999997</v>
      </c>
      <c r="E140" s="252">
        <v>0.43490900000000005</v>
      </c>
      <c r="F140" s="252">
        <v>0.996</v>
      </c>
      <c r="G140" s="53"/>
      <c r="H140" s="53"/>
      <c r="I140" s="53"/>
      <c r="J140" s="53"/>
      <c r="K140" s="53"/>
      <c r="L140" s="53"/>
      <c r="M140" s="53"/>
    </row>
    <row r="141" spans="2:13">
      <c r="B141" s="254" t="s">
        <v>412</v>
      </c>
      <c r="C141" s="254"/>
      <c r="D141" s="252">
        <v>0.37036299999999994</v>
      </c>
      <c r="E141" s="252">
        <v>0.47888700000000006</v>
      </c>
      <c r="F141" s="252">
        <v>0.996</v>
      </c>
      <c r="G141" s="53"/>
      <c r="H141" s="53"/>
      <c r="I141" s="53"/>
      <c r="J141" s="53"/>
      <c r="K141" s="53"/>
      <c r="L141" s="53"/>
      <c r="M141" s="53"/>
    </row>
    <row r="142" spans="2:13">
      <c r="B142" s="254" t="s">
        <v>413</v>
      </c>
      <c r="C142" s="254"/>
      <c r="D142" s="252">
        <v>0.34926800000000002</v>
      </c>
      <c r="E142" s="252">
        <v>0.470524</v>
      </c>
      <c r="F142" s="252">
        <v>0.996</v>
      </c>
      <c r="G142" s="53"/>
      <c r="H142" s="53"/>
      <c r="I142" s="53"/>
      <c r="J142" s="53"/>
      <c r="K142" s="53"/>
      <c r="L142" s="53"/>
      <c r="M142" s="53"/>
    </row>
    <row r="143" spans="2:13">
      <c r="B143" s="254" t="s">
        <v>414</v>
      </c>
      <c r="C143" s="254"/>
      <c r="D143" s="252">
        <v>0.37251999999999996</v>
      </c>
      <c r="E143" s="252">
        <v>0.45350499999999999</v>
      </c>
      <c r="F143" s="252">
        <v>0.999</v>
      </c>
      <c r="G143" s="53"/>
      <c r="H143" s="53"/>
      <c r="I143" s="53"/>
      <c r="J143" s="53"/>
      <c r="K143" s="53"/>
      <c r="L143" s="53"/>
      <c r="M143" s="53"/>
    </row>
    <row r="144" spans="2:13">
      <c r="B144" s="254" t="s">
        <v>415</v>
      </c>
      <c r="C144" s="254"/>
      <c r="D144" s="252">
        <v>0.32708700000000002</v>
      </c>
      <c r="E144" s="252">
        <v>0.44280700000000001</v>
      </c>
      <c r="F144" s="252">
        <v>0.999</v>
      </c>
      <c r="G144" s="53"/>
      <c r="H144" s="53"/>
      <c r="I144" s="53"/>
      <c r="J144" s="53"/>
      <c r="K144" s="53"/>
      <c r="L144" s="53"/>
      <c r="M144" s="53"/>
    </row>
    <row r="145" spans="2:13">
      <c r="B145" s="254" t="s">
        <v>416</v>
      </c>
      <c r="C145" s="254"/>
      <c r="D145" s="252">
        <v>0.36945499999999998</v>
      </c>
      <c r="E145" s="252">
        <v>0.44484000000000001</v>
      </c>
      <c r="F145" s="252">
        <v>0.999</v>
      </c>
      <c r="G145" s="53"/>
      <c r="H145" s="53"/>
      <c r="I145" s="53"/>
      <c r="J145" s="53"/>
      <c r="K145" s="53"/>
      <c r="L145" s="53"/>
      <c r="M145" s="53"/>
    </row>
    <row r="146" spans="2:13">
      <c r="B146" s="254" t="s">
        <v>435</v>
      </c>
      <c r="C146" s="254"/>
      <c r="D146" s="252">
        <v>0.35257100000000002</v>
      </c>
      <c r="E146" s="252">
        <v>0.16250499999999998</v>
      </c>
      <c r="F146" s="252">
        <v>0.999</v>
      </c>
      <c r="G146" s="53"/>
      <c r="H146" s="53"/>
      <c r="I146" s="53"/>
      <c r="J146" s="53"/>
      <c r="K146" s="53"/>
      <c r="L146" s="53"/>
      <c r="M146" s="53"/>
    </row>
    <row r="147" spans="2:13">
      <c r="B147" s="254" t="s">
        <v>417</v>
      </c>
      <c r="C147" s="254"/>
      <c r="D147" s="252">
        <v>0.24721199999999999</v>
      </c>
      <c r="E147" s="252">
        <v>0</v>
      </c>
      <c r="F147" s="252">
        <v>0.68</v>
      </c>
      <c r="G147" s="53"/>
      <c r="H147" s="53"/>
      <c r="I147" s="53"/>
      <c r="J147" s="53"/>
      <c r="K147" s="53"/>
      <c r="L147" s="53"/>
      <c r="M147" s="53"/>
    </row>
    <row r="148" spans="2:13">
      <c r="B148" s="254" t="s">
        <v>418</v>
      </c>
      <c r="C148" s="254"/>
      <c r="D148" s="252">
        <v>0.345304</v>
      </c>
      <c r="E148" s="252">
        <v>0.39100099999999999</v>
      </c>
      <c r="F148" s="252">
        <v>0.86399999999999999</v>
      </c>
      <c r="G148" s="53"/>
      <c r="H148" s="53"/>
      <c r="I148" s="53"/>
      <c r="J148" s="53"/>
      <c r="K148" s="53"/>
      <c r="L148" s="53"/>
      <c r="M148" s="53"/>
    </row>
    <row r="149" spans="2:13">
      <c r="B149" s="254" t="s">
        <v>419</v>
      </c>
      <c r="C149" s="254"/>
      <c r="D149" s="252">
        <v>0.21298800000000001</v>
      </c>
      <c r="E149" s="252">
        <v>0.29971700000000001</v>
      </c>
      <c r="F149" s="252">
        <v>0.7</v>
      </c>
      <c r="G149" s="53"/>
      <c r="H149" s="53"/>
      <c r="I149" s="53"/>
      <c r="J149" s="53"/>
      <c r="K149" s="53"/>
      <c r="L149" s="53"/>
      <c r="M149" s="53"/>
    </row>
    <row r="150" spans="2:13">
      <c r="B150" s="254" t="s">
        <v>420</v>
      </c>
      <c r="C150" s="254"/>
      <c r="D150" s="252">
        <v>0.244611</v>
      </c>
      <c r="E150" s="252">
        <v>0.29656899999999997</v>
      </c>
      <c r="F150" s="252">
        <v>0.68</v>
      </c>
      <c r="G150" s="53"/>
      <c r="H150" s="53"/>
      <c r="I150" s="53"/>
      <c r="J150" s="53"/>
      <c r="K150" s="53"/>
      <c r="L150" s="53"/>
      <c r="M150" s="53"/>
    </row>
    <row r="151" spans="2:13">
      <c r="B151" s="254" t="s">
        <v>421</v>
      </c>
      <c r="C151" s="254"/>
      <c r="D151" s="252">
        <v>0.23238900000000001</v>
      </c>
      <c r="E151" s="252">
        <v>0.25619799999999998</v>
      </c>
      <c r="F151" s="252">
        <v>0.69899999999999995</v>
      </c>
      <c r="G151" s="53"/>
      <c r="H151" s="53"/>
      <c r="I151" s="53"/>
      <c r="J151" s="53"/>
      <c r="K151" s="53"/>
      <c r="L151" s="53"/>
      <c r="M151" s="53"/>
    </row>
    <row r="152" spans="2:13">
      <c r="B152" s="254" t="s">
        <v>466</v>
      </c>
      <c r="C152" s="254"/>
      <c r="D152" s="252">
        <v>0.33462700000000001</v>
      </c>
      <c r="E152" s="252">
        <v>0.41451699999999997</v>
      </c>
      <c r="F152" s="252">
        <v>0.996</v>
      </c>
      <c r="G152" s="53"/>
      <c r="H152" s="53"/>
      <c r="I152" s="53"/>
      <c r="J152" s="53"/>
      <c r="K152" s="53"/>
      <c r="L152" s="53"/>
      <c r="M152" s="53"/>
    </row>
    <row r="153" spans="2:13">
      <c r="B153" s="254" t="s">
        <v>422</v>
      </c>
      <c r="C153" s="254"/>
      <c r="D153" s="252">
        <v>0.334675</v>
      </c>
      <c r="E153" s="252">
        <v>0.44935999999999998</v>
      </c>
      <c r="F153" s="252">
        <v>0.997</v>
      </c>
      <c r="G153" s="53"/>
      <c r="H153" s="53"/>
      <c r="I153" s="53"/>
      <c r="J153" s="53"/>
      <c r="K153" s="53"/>
      <c r="L153" s="53"/>
      <c r="M153" s="53"/>
    </row>
    <row r="154" spans="2:13">
      <c r="B154" s="254" t="s">
        <v>423</v>
      </c>
      <c r="C154" s="254"/>
      <c r="D154" s="252">
        <v>0.324461</v>
      </c>
      <c r="E154" s="252">
        <v>0.45202600000000009</v>
      </c>
      <c r="F154" s="252">
        <v>0.997</v>
      </c>
      <c r="G154" s="53"/>
      <c r="H154" s="53"/>
      <c r="I154" s="53"/>
      <c r="J154" s="53"/>
      <c r="K154" s="53"/>
      <c r="L154" s="53"/>
      <c r="M154" s="53"/>
    </row>
    <row r="155" spans="2:13">
      <c r="B155" s="254" t="s">
        <v>438</v>
      </c>
      <c r="C155" s="254"/>
      <c r="D155" s="252">
        <v>2.0503999999999998</v>
      </c>
      <c r="E155" s="252">
        <v>0</v>
      </c>
      <c r="F155" s="252">
        <v>5.9989999999999997</v>
      </c>
      <c r="G155" s="53"/>
      <c r="H155" s="53"/>
      <c r="I155" s="53"/>
      <c r="J155" s="53"/>
      <c r="K155" s="53"/>
      <c r="L155" s="53"/>
      <c r="M155" s="53"/>
    </row>
    <row r="156" spans="2:13">
      <c r="B156" s="254" t="s">
        <v>439</v>
      </c>
      <c r="C156" s="254"/>
      <c r="D156" s="252">
        <v>1.9743020000000002</v>
      </c>
      <c r="E156" s="252">
        <v>0</v>
      </c>
      <c r="F156" s="252">
        <v>5.9989999999999997</v>
      </c>
      <c r="G156" s="53"/>
      <c r="H156" s="53"/>
      <c r="I156" s="53"/>
      <c r="J156" s="53"/>
      <c r="K156" s="53"/>
      <c r="L156" s="53"/>
      <c r="M156" s="53"/>
    </row>
    <row r="157" spans="2:13">
      <c r="B157" s="254" t="s">
        <v>441</v>
      </c>
      <c r="C157" s="254"/>
      <c r="D157" s="252">
        <v>1.38262</v>
      </c>
      <c r="E157" s="252">
        <v>0</v>
      </c>
      <c r="F157" s="252">
        <v>4.9969999999999999</v>
      </c>
      <c r="G157" s="53"/>
      <c r="H157" s="53"/>
      <c r="I157" s="53"/>
      <c r="J157" s="53"/>
      <c r="K157" s="53"/>
      <c r="L157" s="53"/>
      <c r="M157" s="53"/>
    </row>
    <row r="158" spans="2:13">
      <c r="B158" s="254" t="s">
        <v>442</v>
      </c>
      <c r="C158" s="254"/>
      <c r="D158" s="252">
        <v>3.1379719999999995</v>
      </c>
      <c r="E158" s="252">
        <v>0</v>
      </c>
      <c r="F158" s="252">
        <v>7.9950000000000001</v>
      </c>
      <c r="G158" s="53"/>
      <c r="H158" s="53"/>
      <c r="I158" s="53"/>
      <c r="J158" s="53"/>
      <c r="K158" s="53"/>
      <c r="L158" s="53"/>
      <c r="M158" s="53"/>
    </row>
    <row r="159" spans="2:13">
      <c r="B159" s="254" t="s">
        <v>443</v>
      </c>
      <c r="C159" s="254"/>
      <c r="D159" s="252">
        <v>0.34601199999999999</v>
      </c>
      <c r="E159" s="252">
        <v>0</v>
      </c>
      <c r="F159" s="252">
        <v>0.999</v>
      </c>
      <c r="G159" s="53"/>
      <c r="H159" s="53"/>
      <c r="I159" s="53"/>
      <c r="J159" s="53"/>
      <c r="K159" s="53"/>
      <c r="L159" s="53"/>
      <c r="M159" s="53"/>
    </row>
    <row r="160" spans="2:13">
      <c r="B160" s="254" t="s">
        <v>444</v>
      </c>
      <c r="C160" s="254"/>
      <c r="D160" s="252">
        <v>0.36939099999999997</v>
      </c>
      <c r="E160" s="252">
        <v>0</v>
      </c>
      <c r="F160" s="252">
        <v>0.999</v>
      </c>
      <c r="G160" s="53"/>
      <c r="H160" s="53"/>
      <c r="I160" s="53"/>
      <c r="J160" s="53"/>
      <c r="K160" s="53"/>
      <c r="L160" s="53"/>
      <c r="M160" s="53"/>
    </row>
    <row r="161" spans="2:13">
      <c r="B161" s="254" t="s">
        <v>448</v>
      </c>
      <c r="C161" s="254"/>
      <c r="D161" s="252">
        <v>0.27571400000000001</v>
      </c>
      <c r="E161" s="252">
        <v>0</v>
      </c>
      <c r="F161" s="252">
        <v>0.999</v>
      </c>
      <c r="G161" s="53"/>
      <c r="H161" s="53"/>
      <c r="I161" s="53"/>
      <c r="J161" s="53"/>
      <c r="K161" s="53"/>
      <c r="L161" s="53"/>
      <c r="M161" s="53"/>
    </row>
    <row r="162" spans="2:13">
      <c r="B162" s="254" t="s">
        <v>449</v>
      </c>
      <c r="C162" s="254"/>
      <c r="D162" s="252">
        <v>0.24998500000000001</v>
      </c>
      <c r="E162" s="252">
        <v>0</v>
      </c>
      <c r="F162" s="252">
        <v>0.93500000000000005</v>
      </c>
      <c r="G162" s="53"/>
      <c r="H162" s="53"/>
      <c r="I162" s="53"/>
      <c r="J162" s="53"/>
      <c r="K162" s="53"/>
      <c r="L162" s="53"/>
      <c r="M162" s="53"/>
    </row>
    <row r="163" spans="2:13">
      <c r="B163" s="254" t="s">
        <v>452</v>
      </c>
      <c r="C163" s="254"/>
      <c r="D163" s="252">
        <v>9.6285920000000011</v>
      </c>
      <c r="E163" s="252">
        <v>0</v>
      </c>
      <c r="F163" s="252">
        <v>25</v>
      </c>
      <c r="G163" s="53"/>
      <c r="H163" s="53"/>
      <c r="I163" s="53"/>
      <c r="J163" s="53"/>
      <c r="K163" s="53"/>
      <c r="L163" s="53"/>
      <c r="M163" s="53"/>
    </row>
    <row r="164" spans="2:13">
      <c r="B164" s="254" t="s">
        <v>467</v>
      </c>
      <c r="C164" s="254"/>
      <c r="D164" s="252">
        <v>0.98244100000000001</v>
      </c>
      <c r="E164" s="252">
        <v>0</v>
      </c>
      <c r="F164" s="252">
        <v>4.9989999999999997</v>
      </c>
      <c r="G164" s="53"/>
      <c r="H164" s="53"/>
      <c r="I164" s="53"/>
      <c r="J164" s="53"/>
      <c r="K164" s="53"/>
      <c r="L164" s="53"/>
      <c r="M164" s="53"/>
    </row>
    <row r="165" spans="2:13">
      <c r="B165" s="254" t="s">
        <v>468</v>
      </c>
      <c r="C165" s="254"/>
      <c r="D165" s="252">
        <v>0.31266100000000002</v>
      </c>
      <c r="E165" s="252">
        <v>0</v>
      </c>
      <c r="F165" s="252">
        <v>1.996</v>
      </c>
      <c r="G165" s="53"/>
      <c r="H165" s="53"/>
      <c r="I165" s="53"/>
      <c r="J165" s="53"/>
      <c r="K165" s="53"/>
      <c r="L165" s="53"/>
      <c r="M165" s="53"/>
    </row>
    <row r="166" spans="2:13">
      <c r="B166" s="254" t="s">
        <v>469</v>
      </c>
      <c r="C166" s="254"/>
      <c r="D166" s="252">
        <v>0.115387</v>
      </c>
      <c r="E166" s="252">
        <v>0</v>
      </c>
      <c r="F166" s="252">
        <v>0.999</v>
      </c>
      <c r="G166" s="53"/>
      <c r="H166" s="53"/>
      <c r="I166" s="53"/>
      <c r="J166" s="53"/>
      <c r="K166" s="53"/>
      <c r="L166" s="53"/>
      <c r="M166" s="53"/>
    </row>
    <row r="167" spans="2:13">
      <c r="B167" s="254" t="s">
        <v>470</v>
      </c>
      <c r="C167" s="254"/>
      <c r="D167" s="252">
        <v>0.13780699999999999</v>
      </c>
      <c r="E167" s="252">
        <v>0</v>
      </c>
      <c r="F167" s="252">
        <v>0.999</v>
      </c>
      <c r="G167" s="53"/>
      <c r="H167" s="53"/>
      <c r="I167" s="53"/>
      <c r="J167" s="53"/>
      <c r="K167" s="53"/>
      <c r="L167" s="53"/>
      <c r="M167" s="53"/>
    </row>
    <row r="168" spans="2:13">
      <c r="B168" s="254" t="s">
        <v>471</v>
      </c>
      <c r="C168" s="254"/>
      <c r="D168" s="252">
        <v>0.27266500000000005</v>
      </c>
      <c r="E168" s="252">
        <v>0</v>
      </c>
      <c r="F168" s="252">
        <v>0.81200000000000006</v>
      </c>
      <c r="G168" s="53"/>
      <c r="H168" s="53"/>
      <c r="I168" s="53"/>
      <c r="J168" s="53"/>
      <c r="K168" s="53"/>
      <c r="L168" s="53"/>
      <c r="M168" s="53"/>
    </row>
    <row r="169" spans="2:13">
      <c r="B169" s="254" t="s">
        <v>472</v>
      </c>
      <c r="C169" s="254"/>
      <c r="D169" s="252">
        <v>0.297879</v>
      </c>
      <c r="E169" s="252">
        <v>0</v>
      </c>
      <c r="F169" s="252">
        <v>0.999</v>
      </c>
      <c r="G169" s="53"/>
      <c r="H169" s="53"/>
      <c r="I169" s="53"/>
      <c r="J169" s="53"/>
      <c r="K169" s="53"/>
      <c r="L169" s="53"/>
      <c r="M169" s="53"/>
    </row>
    <row r="170" spans="2:13">
      <c r="B170" s="254" t="s">
        <v>473</v>
      </c>
      <c r="C170" s="254"/>
      <c r="D170" s="252">
        <v>0.26954500000000003</v>
      </c>
      <c r="E170" s="252">
        <v>0</v>
      </c>
      <c r="F170" s="252">
        <v>0.99199999999999999</v>
      </c>
      <c r="G170" s="53"/>
      <c r="H170" s="53"/>
      <c r="I170" s="53"/>
      <c r="J170" s="53"/>
      <c r="K170" s="53"/>
      <c r="L170" s="53"/>
      <c r="M170" s="53"/>
    </row>
    <row r="171" spans="2:13">
      <c r="B171" s="254" t="s">
        <v>453</v>
      </c>
      <c r="C171" s="254"/>
      <c r="D171" s="252">
        <v>2.6492499999999999</v>
      </c>
      <c r="E171" s="252">
        <v>0</v>
      </c>
      <c r="F171" s="252">
        <v>7.9989999999999997</v>
      </c>
      <c r="G171" s="53"/>
      <c r="H171" s="53"/>
      <c r="I171" s="53"/>
      <c r="J171" s="53"/>
      <c r="K171" s="53"/>
      <c r="L171" s="53"/>
      <c r="M171" s="53"/>
    </row>
    <row r="172" spans="2:13" ht="15" thickBot="1">
      <c r="B172" s="51"/>
      <c r="C172" s="51"/>
      <c r="D172" s="263"/>
      <c r="E172" s="85"/>
      <c r="F172" s="85"/>
      <c r="G172" s="53"/>
      <c r="H172" s="53"/>
      <c r="I172" s="53"/>
      <c r="J172" s="53"/>
      <c r="K172" s="53"/>
      <c r="L172" s="53"/>
      <c r="M172" s="53"/>
    </row>
    <row r="173" spans="2:13" ht="15" thickBot="1">
      <c r="B173" s="51" t="s">
        <v>424</v>
      </c>
      <c r="C173" s="51"/>
      <c r="D173" s="86">
        <f>D130+D108+D99+D96+D66</f>
        <v>729.83046600000011</v>
      </c>
      <c r="E173" s="86">
        <f>E130+E108+E99+E96+E66</f>
        <v>714.95087100000001</v>
      </c>
      <c r="F173" s="86">
        <f>F130+F108+F99+F96+F66</f>
        <v>2526.1259999999997</v>
      </c>
      <c r="G173" s="53"/>
      <c r="H173" s="53"/>
      <c r="I173" s="53"/>
      <c r="J173" s="53"/>
      <c r="K173" s="53"/>
      <c r="L173" s="53"/>
      <c r="M173" s="53"/>
    </row>
    <row r="174" spans="2:13">
      <c r="B174" s="53"/>
      <c r="C174" s="53"/>
      <c r="D174" s="53"/>
      <c r="E174" s="53"/>
      <c r="F174" s="52"/>
      <c r="G174" s="53"/>
      <c r="H174" s="53"/>
      <c r="I174" s="53"/>
      <c r="J174" s="53"/>
      <c r="K174" s="53"/>
      <c r="L174" s="53"/>
      <c r="M174" s="53"/>
    </row>
    <row r="175" spans="2:13" ht="18.75" thickBot="1">
      <c r="B175" s="29" t="s">
        <v>477</v>
      </c>
    </row>
    <row r="176" spans="2:13">
      <c r="B176" s="449" t="s">
        <v>271</v>
      </c>
      <c r="C176" s="449"/>
      <c r="D176" s="449"/>
      <c r="E176" s="453"/>
      <c r="F176" s="343" t="s">
        <v>294</v>
      </c>
      <c r="G176" s="53"/>
      <c r="H176" s="53"/>
      <c r="I176" s="53"/>
      <c r="J176" s="53"/>
      <c r="K176" s="53"/>
      <c r="L176" s="53"/>
      <c r="M176" s="53"/>
    </row>
    <row r="177" spans="2:13">
      <c r="B177" s="450"/>
      <c r="C177" s="450"/>
      <c r="D177" s="450" t="s">
        <v>342</v>
      </c>
      <c r="E177" s="454"/>
      <c r="F177" s="345" t="s">
        <v>300</v>
      </c>
      <c r="G177" s="53"/>
      <c r="H177" s="53"/>
      <c r="I177" s="53"/>
      <c r="J177" s="53"/>
      <c r="K177" s="53"/>
      <c r="L177" s="53"/>
      <c r="M177" s="53"/>
    </row>
    <row r="178" spans="2:13">
      <c r="B178" s="450"/>
      <c r="C178" s="450"/>
      <c r="D178" s="450" t="s">
        <v>227</v>
      </c>
      <c r="E178" s="454"/>
      <c r="F178" s="345" t="s">
        <v>229</v>
      </c>
      <c r="G178" s="53"/>
      <c r="H178" s="53"/>
      <c r="I178" s="53"/>
      <c r="J178" s="53"/>
      <c r="K178" s="53"/>
      <c r="L178" s="53"/>
      <c r="M178" s="53"/>
    </row>
    <row r="179" spans="2:13" ht="15" thickBot="1">
      <c r="B179" s="452"/>
      <c r="C179" s="452"/>
      <c r="D179" s="344" t="str">
        <f>D107</f>
        <v>II kw. 2024</v>
      </c>
      <c r="E179" s="344" t="str">
        <f t="shared" ref="E179:F179" si="11">E107</f>
        <v>II kw. 2023</v>
      </c>
      <c r="F179" s="344" t="str">
        <f t="shared" si="11"/>
        <v>II kw. 2024</v>
      </c>
      <c r="G179" s="53"/>
      <c r="H179" s="53"/>
      <c r="I179" s="53"/>
      <c r="J179" s="53"/>
      <c r="K179" s="53"/>
      <c r="L179" s="53"/>
      <c r="M179" s="53"/>
    </row>
    <row r="180" spans="2:13" ht="15" thickBot="1">
      <c r="B180" s="51" t="s">
        <v>476</v>
      </c>
      <c r="C180" s="51"/>
      <c r="D180" s="261">
        <v>410</v>
      </c>
      <c r="E180" s="261">
        <v>0</v>
      </c>
      <c r="F180" s="251">
        <v>1366</v>
      </c>
      <c r="G180" s="53"/>
      <c r="H180" s="53"/>
      <c r="I180" s="53"/>
      <c r="J180" s="53"/>
      <c r="K180" s="53"/>
      <c r="L180" s="53"/>
      <c r="M180" s="53"/>
    </row>
    <row r="181" spans="2:13">
      <c r="B181" s="346"/>
      <c r="C181" s="346"/>
      <c r="D181" s="347"/>
      <c r="E181" s="347"/>
      <c r="F181" s="348"/>
      <c r="G181" s="53"/>
      <c r="H181" s="53"/>
      <c r="I181" s="53"/>
      <c r="J181" s="53"/>
      <c r="K181" s="53"/>
      <c r="L181" s="53"/>
      <c r="M181" s="53"/>
    </row>
    <row r="182" spans="2:13">
      <c r="B182" s="346"/>
      <c r="C182" s="346"/>
      <c r="D182" s="347"/>
      <c r="E182" s="347"/>
      <c r="F182" s="348"/>
      <c r="G182" s="53"/>
      <c r="H182" s="53"/>
      <c r="I182" s="53"/>
      <c r="J182" s="53"/>
      <c r="K182" s="53"/>
      <c r="L182" s="53"/>
      <c r="M182" s="53"/>
    </row>
    <row r="183" spans="2:13">
      <c r="B183" s="346"/>
      <c r="C183" s="346"/>
      <c r="D183" s="347"/>
      <c r="E183" s="347"/>
      <c r="F183" s="348"/>
      <c r="G183" s="53"/>
      <c r="H183" s="53"/>
      <c r="I183" s="53"/>
      <c r="J183" s="53"/>
      <c r="K183" s="53"/>
      <c r="L183" s="53"/>
      <c r="M183" s="53"/>
    </row>
    <row r="184" spans="2:13" ht="18.75" thickBot="1">
      <c r="B184" s="54" t="s">
        <v>425</v>
      </c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</row>
    <row r="185" spans="2:13">
      <c r="B185" s="446" t="s">
        <v>280</v>
      </c>
      <c r="C185" s="449" t="str">
        <f>D107</f>
        <v>II kw. 2024</v>
      </c>
      <c r="D185" s="449"/>
      <c r="E185" s="449" t="str">
        <f>E107</f>
        <v>II kw. 2023</v>
      </c>
      <c r="F185" s="449"/>
      <c r="G185" s="53"/>
      <c r="H185" s="53"/>
      <c r="I185" s="53"/>
      <c r="J185" s="53"/>
      <c r="K185" s="53"/>
      <c r="L185" s="53"/>
      <c r="M185" s="53"/>
    </row>
    <row r="186" spans="2:13">
      <c r="B186" s="447"/>
      <c r="C186" s="317" t="s">
        <v>426</v>
      </c>
      <c r="D186" s="317" t="s">
        <v>427</v>
      </c>
      <c r="E186" s="317" t="s">
        <v>426</v>
      </c>
      <c r="F186" s="317" t="s">
        <v>427</v>
      </c>
      <c r="G186" s="53"/>
      <c r="H186" s="53"/>
      <c r="I186" s="53"/>
      <c r="J186" s="53"/>
      <c r="K186" s="53"/>
      <c r="L186" s="53"/>
      <c r="M186" s="53"/>
    </row>
    <row r="187" spans="2:13" ht="15" thickBot="1">
      <c r="B187" s="448"/>
      <c r="C187" s="318" t="s">
        <v>428</v>
      </c>
      <c r="D187" s="318" t="s">
        <v>429</v>
      </c>
      <c r="E187" s="318" t="s">
        <v>428</v>
      </c>
      <c r="F187" s="318" t="s">
        <v>429</v>
      </c>
      <c r="G187" s="53"/>
      <c r="H187" s="53"/>
      <c r="I187" s="53"/>
      <c r="J187" s="53"/>
      <c r="K187" s="53"/>
      <c r="L187" s="53"/>
      <c r="M187" s="53"/>
    </row>
    <row r="188" spans="2:13" ht="15">
      <c r="B188" s="320" t="s">
        <v>430</v>
      </c>
      <c r="C188" s="342">
        <v>1840</v>
      </c>
      <c r="D188" s="342">
        <v>1051</v>
      </c>
      <c r="E188" s="342">
        <v>1929</v>
      </c>
      <c r="F188" s="342">
        <v>1888</v>
      </c>
      <c r="G188" s="68"/>
      <c r="H188" s="68"/>
      <c r="I188" s="68"/>
      <c r="J188" s="68"/>
      <c r="K188" s="68"/>
      <c r="L188" s="53"/>
      <c r="M188" s="53"/>
    </row>
    <row r="189" spans="2:13" ht="15">
      <c r="B189" s="65" t="s">
        <v>431</v>
      </c>
      <c r="C189" s="342">
        <v>252770</v>
      </c>
      <c r="D189" s="342">
        <v>412</v>
      </c>
      <c r="E189" s="342">
        <v>229188</v>
      </c>
      <c r="F189" s="342">
        <v>337</v>
      </c>
      <c r="G189" s="68"/>
      <c r="H189" s="68"/>
      <c r="I189" s="68"/>
      <c r="J189" s="68"/>
      <c r="K189" s="68"/>
      <c r="L189" s="53"/>
      <c r="M189" s="53"/>
    </row>
    <row r="190" spans="2:13" ht="15">
      <c r="B190" s="65" t="s">
        <v>432</v>
      </c>
      <c r="C190" s="342">
        <v>139</v>
      </c>
      <c r="D190" s="342">
        <v>37</v>
      </c>
      <c r="E190" s="342">
        <v>208</v>
      </c>
      <c r="F190" s="342">
        <v>96</v>
      </c>
      <c r="G190" s="68"/>
      <c r="H190" s="68"/>
      <c r="I190" s="68"/>
      <c r="J190" s="68"/>
      <c r="K190" s="68"/>
      <c r="L190" s="53"/>
      <c r="M190" s="53"/>
    </row>
    <row r="191" spans="2:13" ht="15">
      <c r="B191" s="65" t="s">
        <v>433</v>
      </c>
      <c r="C191" s="342"/>
      <c r="D191" s="342">
        <v>64</v>
      </c>
      <c r="E191" s="342"/>
      <c r="F191" s="342">
        <v>55</v>
      </c>
      <c r="G191" s="68"/>
      <c r="H191" s="68"/>
      <c r="I191" s="68"/>
      <c r="J191" s="68"/>
      <c r="K191" s="68"/>
      <c r="L191" s="53"/>
      <c r="M191" s="53"/>
    </row>
    <row r="192" spans="2:13" ht="15.75" thickBot="1">
      <c r="B192" s="305" t="s">
        <v>289</v>
      </c>
      <c r="C192" s="306"/>
      <c r="D192" s="307">
        <v>1564</v>
      </c>
      <c r="E192" s="306"/>
      <c r="F192" s="307">
        <v>2376</v>
      </c>
      <c r="G192" s="68"/>
      <c r="H192" s="68"/>
      <c r="I192" s="68"/>
      <c r="J192" s="68"/>
      <c r="K192" s="68"/>
      <c r="L192" s="53"/>
      <c r="M192" s="53"/>
    </row>
    <row r="193" spans="2:13">
      <c r="B193" s="58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</row>
    <row r="194" spans="2:13">
      <c r="B194" s="58" t="s">
        <v>434</v>
      </c>
      <c r="C194" s="68"/>
      <c r="D194" s="68"/>
      <c r="E194" s="68"/>
      <c r="F194" s="68"/>
      <c r="G194" s="53"/>
      <c r="H194" s="53"/>
      <c r="I194" s="53"/>
      <c r="J194" s="53"/>
      <c r="K194" s="53"/>
      <c r="L194" s="53"/>
      <c r="M194" s="53"/>
    </row>
    <row r="195" spans="2:13">
      <c r="C195" s="68"/>
      <c r="D195" s="68"/>
      <c r="E195" s="68"/>
      <c r="F195" s="68"/>
    </row>
    <row r="196" spans="2:13">
      <c r="C196" s="68"/>
      <c r="D196" s="68"/>
      <c r="E196" s="68"/>
      <c r="F196" s="68"/>
    </row>
    <row r="197" spans="2:13">
      <c r="C197" s="68"/>
      <c r="D197" s="68"/>
      <c r="E197" s="68"/>
      <c r="F197" s="68"/>
    </row>
    <row r="198" spans="2:13" outlineLevel="1">
      <c r="C198" s="68"/>
      <c r="D198" s="68"/>
      <c r="E198" s="68"/>
      <c r="F198" s="68"/>
    </row>
    <row r="199" spans="2:13" outlineLevel="1">
      <c r="C199" s="36"/>
      <c r="D199" s="68"/>
      <c r="E199" s="68"/>
      <c r="F199" s="68"/>
    </row>
    <row r="200" spans="2:13" outlineLevel="1">
      <c r="C200" s="36"/>
      <c r="D200" s="36"/>
      <c r="E200" s="36"/>
      <c r="F200" s="36"/>
    </row>
    <row r="201" spans="2:13" outlineLevel="1">
      <c r="C201" s="36"/>
      <c r="D201" s="36"/>
      <c r="E201" s="36"/>
      <c r="F201" s="36"/>
    </row>
    <row r="202" spans="2:13" outlineLevel="1">
      <c r="C202" s="36"/>
      <c r="D202" s="36"/>
      <c r="E202" s="36"/>
      <c r="F202" s="36"/>
    </row>
    <row r="203" spans="2:13" outlineLevel="1">
      <c r="C203" s="36"/>
      <c r="D203" s="36"/>
      <c r="E203" s="36"/>
      <c r="F203" s="36"/>
    </row>
    <row r="204" spans="2:13" outlineLevel="1">
      <c r="C204" s="36"/>
      <c r="D204" s="36"/>
      <c r="E204" s="36"/>
      <c r="F204" s="36"/>
    </row>
    <row r="205" spans="2:13" outlineLevel="1">
      <c r="C205" s="36"/>
      <c r="D205" s="36"/>
      <c r="E205" s="36"/>
      <c r="F205" s="36"/>
    </row>
    <row r="206" spans="2:13" outlineLevel="1">
      <c r="C206" s="36"/>
      <c r="D206" s="36"/>
      <c r="E206" s="36"/>
      <c r="F206" s="36"/>
    </row>
    <row r="207" spans="2:13" outlineLevel="1">
      <c r="C207" s="36"/>
      <c r="D207" s="36"/>
      <c r="E207" s="36"/>
      <c r="F207" s="36"/>
    </row>
    <row r="208" spans="2:13" outlineLevel="1">
      <c r="C208" s="36"/>
      <c r="D208" s="36"/>
      <c r="E208" s="36"/>
      <c r="F208" s="36"/>
    </row>
    <row r="209" spans="3:10" outlineLevel="1">
      <c r="C209" s="36"/>
      <c r="D209" s="36"/>
      <c r="E209" s="36"/>
      <c r="F209" s="36"/>
    </row>
    <row r="210" spans="3:10" outlineLevel="1">
      <c r="C210" s="36"/>
      <c r="D210" s="36"/>
      <c r="E210" s="36"/>
      <c r="F210" s="36"/>
    </row>
    <row r="211" spans="3:10" outlineLevel="1">
      <c r="C211" s="36"/>
      <c r="D211" s="36"/>
      <c r="E211" s="36"/>
      <c r="F211" s="36"/>
    </row>
    <row r="212" spans="3:10" outlineLevel="1">
      <c r="C212" s="36"/>
      <c r="D212" s="36"/>
      <c r="E212" s="36"/>
      <c r="F212" s="36"/>
    </row>
    <row r="213" spans="3:10" outlineLevel="1">
      <c r="C213" s="36"/>
      <c r="D213" s="36"/>
      <c r="E213" s="36"/>
      <c r="F213" s="36"/>
    </row>
    <row r="214" spans="3:10" outlineLevel="1">
      <c r="C214" s="36"/>
      <c r="D214" s="36"/>
      <c r="E214" s="36"/>
      <c r="F214" s="36"/>
    </row>
    <row r="215" spans="3:10" outlineLevel="1">
      <c r="C215" s="36"/>
      <c r="D215" s="36"/>
      <c r="E215" s="36"/>
      <c r="F215" s="36"/>
      <c r="G215" s="36"/>
      <c r="H215" s="36"/>
      <c r="I215" s="36"/>
      <c r="J215" s="36"/>
    </row>
    <row r="216" spans="3:10" outlineLevel="1">
      <c r="C216" s="36"/>
      <c r="D216" s="36"/>
      <c r="E216" s="36"/>
      <c r="F216" s="36"/>
      <c r="G216" s="509"/>
      <c r="H216" s="36"/>
      <c r="I216" s="36"/>
      <c r="J216" s="36"/>
    </row>
    <row r="217" spans="3:10" outlineLevel="1">
      <c r="C217" s="36"/>
      <c r="D217" s="36"/>
      <c r="E217" s="36"/>
      <c r="F217" s="36"/>
      <c r="G217" s="36"/>
      <c r="H217" s="36"/>
      <c r="I217" s="36"/>
      <c r="J217" s="36"/>
    </row>
    <row r="218" spans="3:10" outlineLevel="1">
      <c r="C218" s="36"/>
      <c r="D218" s="36"/>
      <c r="E218" s="36"/>
      <c r="F218" s="36"/>
      <c r="G218" s="36"/>
      <c r="H218" s="36"/>
      <c r="I218" s="36"/>
      <c r="J218" s="36"/>
    </row>
    <row r="219" spans="3:10" outlineLevel="1">
      <c r="C219" s="36"/>
      <c r="D219" s="36"/>
      <c r="E219" s="36"/>
      <c r="F219" s="36"/>
      <c r="G219" s="36"/>
      <c r="H219" s="36"/>
      <c r="I219" s="36"/>
      <c r="J219" s="36"/>
    </row>
    <row r="220" spans="3:10" outlineLevel="1">
      <c r="C220" s="36"/>
      <c r="D220" s="36"/>
      <c r="E220" s="36"/>
      <c r="F220" s="36"/>
    </row>
    <row r="221" spans="3:10" outlineLevel="1">
      <c r="C221" s="36"/>
      <c r="D221" s="36"/>
      <c r="E221" s="36"/>
      <c r="F221" s="36"/>
    </row>
    <row r="222" spans="3:10" outlineLevel="1">
      <c r="C222" s="36"/>
      <c r="D222" s="36"/>
      <c r="E222" s="36"/>
      <c r="F222" s="36"/>
    </row>
    <row r="223" spans="3:10" outlineLevel="1">
      <c r="C223" s="36"/>
      <c r="D223" s="36"/>
      <c r="E223" s="36"/>
      <c r="F223" s="36"/>
    </row>
    <row r="224" spans="3:10" outlineLevel="1">
      <c r="C224" s="36"/>
      <c r="D224" s="36"/>
      <c r="E224" s="36"/>
      <c r="F224" s="36"/>
    </row>
    <row r="225" spans="3:6" outlineLevel="1">
      <c r="C225" s="36"/>
      <c r="D225" s="36"/>
      <c r="E225" s="36"/>
      <c r="F225" s="36"/>
    </row>
    <row r="226" spans="3:6" outlineLevel="1">
      <c r="C226" s="36"/>
      <c r="D226" s="36"/>
      <c r="E226" s="36"/>
      <c r="F226" s="36"/>
    </row>
    <row r="227" spans="3:6" outlineLevel="1">
      <c r="C227" s="36"/>
      <c r="D227" s="36"/>
      <c r="E227" s="36"/>
      <c r="F227" s="36"/>
    </row>
    <row r="228" spans="3:6" outlineLevel="1">
      <c r="C228" s="36"/>
      <c r="D228" s="36"/>
      <c r="E228" s="36"/>
      <c r="F228" s="36"/>
    </row>
    <row r="229" spans="3:6" outlineLevel="1">
      <c r="C229" s="36"/>
      <c r="D229" s="36"/>
      <c r="E229" s="36"/>
      <c r="F229" s="36"/>
    </row>
    <row r="230" spans="3:6" outlineLevel="1">
      <c r="C230" s="36"/>
      <c r="D230" s="36"/>
      <c r="E230" s="36"/>
      <c r="F230" s="36"/>
    </row>
    <row r="231" spans="3:6" outlineLevel="1">
      <c r="C231" s="36"/>
      <c r="D231" s="36"/>
      <c r="E231" s="36"/>
      <c r="F231" s="36"/>
    </row>
    <row r="232" spans="3:6" outlineLevel="1">
      <c r="C232" s="36"/>
      <c r="D232" s="36"/>
      <c r="E232" s="36"/>
      <c r="F232" s="36"/>
    </row>
    <row r="233" spans="3:6">
      <c r="C233" s="36"/>
      <c r="D233" s="36"/>
      <c r="E233" s="36"/>
      <c r="F233" s="36"/>
    </row>
    <row r="234" spans="3:6">
      <c r="C234" s="36"/>
      <c r="D234" s="36"/>
      <c r="E234" s="36"/>
      <c r="F234" s="36"/>
    </row>
    <row r="235" spans="3:6">
      <c r="C235" s="36"/>
      <c r="D235" s="36"/>
      <c r="E235" s="36"/>
      <c r="F235" s="36"/>
    </row>
    <row r="236" spans="3:6">
      <c r="C236" s="36"/>
      <c r="D236" s="36"/>
      <c r="E236" s="36"/>
      <c r="F236" s="36"/>
    </row>
  </sheetData>
  <mergeCells count="211">
    <mergeCell ref="L14:L15"/>
    <mergeCell ref="M14:M15"/>
    <mergeCell ref="L16:L17"/>
    <mergeCell ref="M16:M17"/>
    <mergeCell ref="L49:L50"/>
    <mergeCell ref="M49:M50"/>
    <mergeCell ref="D49:D50"/>
    <mergeCell ref="K47:K48"/>
    <mergeCell ref="K38:K40"/>
    <mergeCell ref="H36:H37"/>
    <mergeCell ref="I36:I37"/>
    <mergeCell ref="J36:J37"/>
    <mergeCell ref="K36:K37"/>
    <mergeCell ref="H38:H40"/>
    <mergeCell ref="I38:I40"/>
    <mergeCell ref="J38:J40"/>
    <mergeCell ref="H28:H30"/>
    <mergeCell ref="I28:I30"/>
    <mergeCell ref="D24:E24"/>
    <mergeCell ref="F24:G24"/>
    <mergeCell ref="D25:E25"/>
    <mergeCell ref="E49:E50"/>
    <mergeCell ref="F49:F50"/>
    <mergeCell ref="G47:G48"/>
    <mergeCell ref="H47:H48"/>
    <mergeCell ref="I47:I48"/>
    <mergeCell ref="J47:J48"/>
    <mergeCell ref="C176:C179"/>
    <mergeCell ref="D177:E177"/>
    <mergeCell ref="D178:E178"/>
    <mergeCell ref="L44:L45"/>
    <mergeCell ref="M44:M45"/>
    <mergeCell ref="L47:L48"/>
    <mergeCell ref="M47:M48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D51:D52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G38:G40"/>
    <mergeCell ref="F28:F30"/>
    <mergeCell ref="G28:G30"/>
    <mergeCell ref="B34:B35"/>
    <mergeCell ref="D34:D35"/>
    <mergeCell ref="E34:E35"/>
    <mergeCell ref="F34:F35"/>
    <mergeCell ref="K12:K13"/>
    <mergeCell ref="J16:J17"/>
    <mergeCell ref="K16:K17"/>
    <mergeCell ref="H16:H17"/>
    <mergeCell ref="I16:I17"/>
    <mergeCell ref="B24:B27"/>
    <mergeCell ref="F25:G25"/>
    <mergeCell ref="C16:C17"/>
    <mergeCell ref="D16:D17"/>
    <mergeCell ref="E16:E17"/>
    <mergeCell ref="F16:F17"/>
    <mergeCell ref="G16:G17"/>
    <mergeCell ref="D26:E26"/>
    <mergeCell ref="F26:G26"/>
    <mergeCell ref="J12:J13"/>
    <mergeCell ref="B36:B37"/>
    <mergeCell ref="D36:D37"/>
    <mergeCell ref="E36:E37"/>
    <mergeCell ref="F36:F37"/>
    <mergeCell ref="G36:G37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E51:E52"/>
    <mergeCell ref="F51:F52"/>
    <mergeCell ref="G51:G52"/>
    <mergeCell ref="H51:H52"/>
    <mergeCell ref="I51:I52"/>
    <mergeCell ref="J51:J52"/>
    <mergeCell ref="B51:B52"/>
    <mergeCell ref="B53:B54"/>
    <mergeCell ref="C51:C52"/>
    <mergeCell ref="C53:C54"/>
    <mergeCell ref="B185:B187"/>
    <mergeCell ref="C185:D185"/>
    <mergeCell ref="D64:E64"/>
    <mergeCell ref="B104:B107"/>
    <mergeCell ref="C104:C107"/>
    <mergeCell ref="D104:E104"/>
    <mergeCell ref="D105:E105"/>
    <mergeCell ref="D106:E106"/>
    <mergeCell ref="B176:B179"/>
    <mergeCell ref="D176:E176"/>
    <mergeCell ref="E185:F185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7E0A1-7877-4D85-B4F1-5905DD3A1A4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f507ee8-c5d8-4b39-bbda-4ce8a3379185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25</vt:i4>
      </vt:variant>
    </vt:vector>
  </HeadingPairs>
  <TitlesOfParts>
    <vt:vector size="28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operacyjne_PL'!_Toc151110121</vt:lpstr>
      <vt:lpstr>'Szczegółowe dane operacyjne_PL'!_Toc151110126</vt:lpstr>
      <vt:lpstr>'Szczegółowe dane operacyjne_PL'!_Toc151110131</vt:lpstr>
      <vt:lpstr>'Szczegółowe dane operacyjne_PL'!_Toc151110140</vt:lpstr>
      <vt:lpstr>'Szczegółowe dane operacyjne_PL'!_Toc96511602</vt:lpstr>
      <vt:lpstr>'Dane finansowe_Financial data'!Obszar_wydruku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Ozga Stanisław [PGE S.A.]</cp:lastModifiedBy>
  <cp:revision/>
  <cp:lastPrinted>2024-09-05T10:52:19Z</cp:lastPrinted>
  <dcterms:created xsi:type="dcterms:W3CDTF">2019-09-24T17:57:24Z</dcterms:created>
  <dcterms:modified xsi:type="dcterms:W3CDTF">2024-10-24T10:55:02Z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39c41dea-176b-4832-bcf5-c95bbd972572_Enabled">
    <vt:lpwstr>true</vt:lpwstr>
  </property>
  <property fmtid="{D5CDD505-2E9C-101B-9397-08002B2CF9AE}" pid="4" name="MSIP_Label_39c41dea-176b-4832-bcf5-c95bbd972572_SetDate">
    <vt:lpwstr>2024-10-24T10:55:00Z</vt:lpwstr>
  </property>
  <property fmtid="{D5CDD505-2E9C-101B-9397-08002B2CF9AE}" pid="5" name="MSIP_Label_39c41dea-176b-4832-bcf5-c95bbd972572_Method">
    <vt:lpwstr>Privileged</vt:lpwstr>
  </property>
  <property fmtid="{D5CDD505-2E9C-101B-9397-08002B2CF9AE}" pid="6" name="MSIP_Label_39c41dea-176b-4832-bcf5-c95bbd972572_Name">
    <vt:lpwstr>C001-Chronione-w-Spolce</vt:lpwstr>
  </property>
  <property fmtid="{D5CDD505-2E9C-101B-9397-08002B2CF9AE}" pid="7" name="MSIP_Label_39c41dea-176b-4832-bcf5-c95bbd972572_SiteId">
    <vt:lpwstr>e9895a11-04dc-4848-aa12-7fca9faefb60</vt:lpwstr>
  </property>
  <property fmtid="{D5CDD505-2E9C-101B-9397-08002B2CF9AE}" pid="8" name="MSIP_Label_39c41dea-176b-4832-bcf5-c95bbd972572_ActionId">
    <vt:lpwstr>d38fe142-ec22-41fa-bf1a-531f2745e1b6</vt:lpwstr>
  </property>
  <property fmtid="{D5CDD505-2E9C-101B-9397-08002B2CF9AE}" pid="9" name="MSIP_Label_39c41dea-176b-4832-bcf5-c95bbd972572_ContentBits">
    <vt:lpwstr>1</vt:lpwstr>
  </property>
</Properties>
</file>