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aporty okresowe\2020\FY2020\Prezentacja\"/>
    </mc:Choice>
  </mc:AlternateContent>
  <workbookProtection lockStructure="1"/>
  <bookViews>
    <workbookView xWindow="0" yWindow="40" windowWidth="22980" windowHeight="9040" tabRatio="839" activeTab="1"/>
  </bookViews>
  <sheets>
    <sheet name="Major Financial and Operating" sheetId="1" r:id="rId1"/>
    <sheet name="Szczegółowe dane operacyjne_PL" sheetId="2" r:id="rId2"/>
    <sheet name="Detailed operating data_ENG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 concurrentCalc="0"/>
</workbook>
</file>

<file path=xl/calcChain.xml><?xml version="1.0" encoding="utf-8"?>
<calcChain xmlns="http://schemas.openxmlformats.org/spreadsheetml/2006/main">
  <c r="L49" i="2" l="1"/>
  <c r="L47" i="2"/>
  <c r="L46" i="2"/>
  <c r="L44" i="2"/>
  <c r="L42" i="2"/>
  <c r="L41" i="2"/>
  <c r="L38" i="2"/>
  <c r="L36" i="2"/>
  <c r="L34" i="2"/>
  <c r="L31" i="2"/>
  <c r="L28" i="2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87" i="1"/>
  <c r="G186" i="1"/>
  <c r="G185" i="1"/>
  <c r="G184" i="1"/>
  <c r="G183" i="1"/>
  <c r="G182" i="1"/>
  <c r="G181" i="1"/>
  <c r="G180" i="1"/>
  <c r="D187" i="1"/>
  <c r="D186" i="1"/>
  <c r="D185" i="1"/>
  <c r="D184" i="1"/>
  <c r="D183" i="1"/>
  <c r="D182" i="1"/>
  <c r="D181" i="1"/>
  <c r="D180" i="1"/>
  <c r="G66" i="1"/>
  <c r="G65" i="1"/>
  <c r="G64" i="1"/>
  <c r="G63" i="1"/>
  <c r="G62" i="1"/>
  <c r="G61" i="1"/>
  <c r="G60" i="1"/>
  <c r="G59" i="1"/>
  <c r="G58" i="1"/>
  <c r="G57" i="1"/>
  <c r="D66" i="1"/>
  <c r="D65" i="1"/>
  <c r="D64" i="1"/>
  <c r="D63" i="1"/>
  <c r="D62" i="1"/>
  <c r="D61" i="1"/>
  <c r="D60" i="1"/>
  <c r="D59" i="1"/>
  <c r="D58" i="1"/>
  <c r="D57" i="1"/>
  <c r="E20" i="1"/>
  <c r="F20" i="1"/>
  <c r="F19" i="1"/>
  <c r="E19" i="1"/>
  <c r="G16" i="1"/>
  <c r="G15" i="1"/>
  <c r="G14" i="1"/>
  <c r="G13" i="1"/>
  <c r="G11" i="1"/>
  <c r="G9" i="1"/>
  <c r="G8" i="1"/>
  <c r="G7" i="1"/>
  <c r="G5" i="1"/>
  <c r="F18" i="1"/>
  <c r="E18" i="1"/>
  <c r="F17" i="1"/>
  <c r="E17" i="1"/>
  <c r="D16" i="1"/>
  <c r="D15" i="1"/>
  <c r="D14" i="1"/>
  <c r="D11" i="1"/>
  <c r="D9" i="1"/>
  <c r="D8" i="1"/>
  <c r="D7" i="1"/>
  <c r="D5" i="1"/>
  <c r="C18" i="1"/>
  <c r="B18" i="1"/>
  <c r="C17" i="1"/>
  <c r="B17" i="1"/>
  <c r="D40" i="1"/>
  <c r="D107" i="1"/>
  <c r="D110" i="1"/>
  <c r="D109" i="1"/>
  <c r="D108" i="1"/>
  <c r="D100" i="1"/>
  <c r="D102" i="1"/>
  <c r="D103" i="1"/>
  <c r="D104" i="1"/>
  <c r="D105" i="1"/>
  <c r="D99" i="1"/>
  <c r="D101" i="1"/>
  <c r="D98" i="1"/>
  <c r="D97" i="1"/>
  <c r="D96" i="1"/>
  <c r="D95" i="1"/>
  <c r="D94" i="1"/>
  <c r="G109" i="1"/>
  <c r="G106" i="1"/>
  <c r="G108" i="1"/>
  <c r="G107" i="1"/>
  <c r="G110" i="1"/>
  <c r="G101" i="1"/>
  <c r="G102" i="1"/>
  <c r="G103" i="1"/>
  <c r="G104" i="1"/>
  <c r="G105" i="1"/>
  <c r="G100" i="1"/>
  <c r="G99" i="1"/>
  <c r="G96" i="1"/>
  <c r="G97" i="1"/>
  <c r="G98" i="1"/>
  <c r="G95" i="1"/>
  <c r="G94" i="1"/>
  <c r="D106" i="1"/>
  <c r="D143" i="2"/>
  <c r="D142" i="2"/>
  <c r="D141" i="2"/>
  <c r="D140" i="2"/>
  <c r="D139" i="2"/>
  <c r="C141" i="2"/>
  <c r="C140" i="2"/>
  <c r="C139" i="2"/>
  <c r="M18" i="2"/>
  <c r="L18" i="2"/>
  <c r="K18" i="2"/>
  <c r="J18" i="2"/>
  <c r="G18" i="2"/>
  <c r="D18" i="2"/>
  <c r="G53" i="1"/>
  <c r="G52" i="1"/>
  <c r="G51" i="1"/>
  <c r="D53" i="1"/>
  <c r="D52" i="1"/>
  <c r="D51" i="1"/>
  <c r="G49" i="1"/>
  <c r="G48" i="1"/>
  <c r="E47" i="1"/>
  <c r="F47" i="1"/>
  <c r="G47" i="1"/>
  <c r="G46" i="1"/>
  <c r="G45" i="1"/>
  <c r="G44" i="1"/>
  <c r="G43" i="1"/>
  <c r="G42" i="1"/>
  <c r="G41" i="1"/>
  <c r="G40" i="1"/>
  <c r="G39" i="1"/>
  <c r="G38" i="1"/>
  <c r="D49" i="1"/>
  <c r="D48" i="1"/>
  <c r="D39" i="1"/>
  <c r="D41" i="1"/>
  <c r="D42" i="1"/>
  <c r="D43" i="1"/>
  <c r="D44" i="1"/>
  <c r="D45" i="1"/>
  <c r="D46" i="1"/>
  <c r="B47" i="1"/>
  <c r="D47" i="1"/>
  <c r="C47" i="1"/>
  <c r="D38" i="1"/>
  <c r="D88" i="1"/>
  <c r="G88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G89" i="1"/>
  <c r="G86" i="1"/>
  <c r="G90" i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A129" i="1"/>
  <c r="A128" i="1"/>
  <c r="A127" i="1"/>
  <c r="A118" i="1"/>
  <c r="A117" i="1"/>
  <c r="E4" i="1"/>
  <c r="E113" i="1"/>
  <c r="A22" i="1"/>
  <c r="A69" i="1"/>
  <c r="A172" i="1"/>
  <c r="A152" i="1"/>
  <c r="A134" i="1"/>
  <c r="A113" i="1"/>
  <c r="A93" i="1"/>
  <c r="A70" i="1"/>
  <c r="B4" i="1"/>
  <c r="B37" i="1"/>
  <c r="B56" i="1"/>
  <c r="B70" i="1"/>
  <c r="C4" i="1"/>
  <c r="C37" i="1"/>
  <c r="C56" i="1"/>
  <c r="C70" i="1"/>
  <c r="A61" i="1"/>
  <c r="A187" i="1"/>
  <c r="A186" i="1"/>
  <c r="A185" i="1"/>
  <c r="A184" i="1"/>
  <c r="A183" i="1"/>
  <c r="A182" i="1"/>
  <c r="A181" i="1"/>
  <c r="A180" i="1"/>
  <c r="G179" i="1"/>
  <c r="F179" i="1"/>
  <c r="E179" i="1"/>
  <c r="D179" i="1"/>
  <c r="C179" i="1"/>
  <c r="B179" i="1"/>
  <c r="A179" i="1"/>
  <c r="A178" i="1"/>
  <c r="A176" i="1"/>
  <c r="A175" i="1"/>
  <c r="A174" i="1"/>
  <c r="A173" i="1"/>
  <c r="A171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1" i="1"/>
  <c r="A149" i="1"/>
  <c r="A148" i="1"/>
  <c r="A145" i="1"/>
  <c r="A144" i="1"/>
  <c r="A143" i="1"/>
  <c r="A142" i="1"/>
  <c r="A141" i="1"/>
  <c r="A140" i="1"/>
  <c r="A139" i="1"/>
  <c r="A138" i="1"/>
  <c r="A137" i="1"/>
  <c r="A136" i="1"/>
  <c r="A135" i="1"/>
  <c r="A133" i="1"/>
  <c r="A131" i="1"/>
  <c r="A130" i="1"/>
  <c r="A126" i="1"/>
  <c r="A125" i="1"/>
  <c r="A124" i="1"/>
  <c r="A123" i="1"/>
  <c r="A122" i="1"/>
  <c r="A121" i="1"/>
  <c r="A120" i="1"/>
  <c r="A119" i="1"/>
  <c r="A116" i="1"/>
  <c r="A115" i="1"/>
  <c r="A114" i="1"/>
  <c r="A112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2" i="1"/>
  <c r="A90" i="1"/>
  <c r="A89" i="1"/>
  <c r="A85" i="1"/>
  <c r="A84" i="1"/>
  <c r="A83" i="1"/>
  <c r="A82" i="1"/>
  <c r="A81" i="1"/>
  <c r="A80" i="1"/>
  <c r="A79" i="1"/>
  <c r="A78" i="1"/>
  <c r="A76" i="1"/>
  <c r="A74" i="1"/>
  <c r="A73" i="1"/>
  <c r="A72" i="1"/>
  <c r="A71" i="1"/>
  <c r="A68" i="1"/>
  <c r="A66" i="1"/>
  <c r="A65" i="1"/>
  <c r="A64" i="1"/>
  <c r="A63" i="1"/>
  <c r="A62" i="1"/>
  <c r="A60" i="1"/>
  <c r="A59" i="1"/>
  <c r="A58" i="1"/>
  <c r="A57" i="1"/>
  <c r="A56" i="1"/>
  <c r="A55" i="1"/>
  <c r="A53" i="1"/>
  <c r="A52" i="1"/>
  <c r="A5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4" i="1"/>
  <c r="A33" i="1"/>
  <c r="A32" i="1"/>
  <c r="A31" i="1"/>
  <c r="A30" i="1"/>
  <c r="A29" i="1"/>
  <c r="A26" i="1"/>
  <c r="A25" i="1"/>
  <c r="A24" i="1"/>
  <c r="A23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G113" i="1"/>
  <c r="F4" i="1"/>
  <c r="F37" i="1"/>
  <c r="F56" i="1"/>
  <c r="F70" i="1"/>
  <c r="D4" i="1"/>
  <c r="D37" i="1"/>
  <c r="D56" i="1"/>
  <c r="D70" i="1"/>
  <c r="A4" i="1"/>
  <c r="A3" i="1"/>
  <c r="A2" i="1"/>
  <c r="E23" i="1"/>
  <c r="E134" i="1"/>
  <c r="E152" i="1"/>
  <c r="E172" i="1"/>
  <c r="E93" i="1"/>
  <c r="G93" i="1"/>
  <c r="E37" i="1"/>
  <c r="E56" i="1"/>
  <c r="E70" i="1"/>
  <c r="C23" i="1"/>
  <c r="G134" i="1"/>
  <c r="G152" i="1"/>
  <c r="G37" i="1"/>
  <c r="G56" i="1"/>
  <c r="G70" i="1"/>
  <c r="F134" i="1"/>
  <c r="F152" i="1"/>
  <c r="F172" i="1"/>
  <c r="D134" i="1"/>
  <c r="D152" i="1"/>
  <c r="F93" i="1"/>
  <c r="D93" i="1"/>
  <c r="C93" i="1"/>
  <c r="B93" i="1"/>
  <c r="B23" i="1"/>
  <c r="F113" i="1"/>
  <c r="D113" i="1"/>
  <c r="C113" i="1"/>
  <c r="C134" i="1"/>
  <c r="C152" i="1"/>
  <c r="C172" i="1"/>
  <c r="F23" i="1"/>
  <c r="B134" i="1"/>
  <c r="B152" i="1"/>
  <c r="B172" i="1"/>
  <c r="B113" i="1"/>
</calcChain>
</file>

<file path=xl/sharedStrings.xml><?xml version="1.0" encoding="utf-8"?>
<sst xmlns="http://schemas.openxmlformats.org/spreadsheetml/2006/main" count="779" uniqueCount="458">
  <si>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</si>
  <si>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</si>
  <si>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</si>
  <si>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</si>
  <si>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</si>
  <si>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</si>
  <si>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</si>
  <si>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</si>
  <si>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</si>
  <si>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</si>
  <si>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</si>
  <si>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</si>
  <si>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</si>
  <si>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>Powtarzalne przychody</t>
  </si>
  <si>
    <t>Recurring 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</si>
  <si>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</si>
  <si>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</si>
  <si>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</si>
  <si>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</si>
  <si>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</si>
  <si>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</si>
  <si>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</si>
  <si>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</si>
  <si>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</si>
  <si>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</si>
  <si>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</si>
  <si>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</si>
  <si>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 xml:space="preserve">Marża EBITDA </t>
  </si>
  <si>
    <t>EBITDA margin</t>
  </si>
  <si>
    <t xml:space="preserve">Powtarzalna marża EBITDA </t>
  </si>
  <si>
    <t>Recurring EBITDA margin</t>
  </si>
  <si>
    <t>Dług netto/12 mies. EBITDA</t>
  </si>
  <si>
    <t>Net Debt/LTM EBITDA</t>
  </si>
  <si>
    <t>Zdarzenia jednorazowe</t>
  </si>
  <si>
    <t>One off summary</t>
  </si>
  <si>
    <t>[mln PLN]</t>
  </si>
  <si>
    <t>[PLN m]</t>
  </si>
  <si>
    <t>Rekompensaty KDT</t>
  </si>
  <si>
    <t>LTC adjustment (including court verdicts)</t>
  </si>
  <si>
    <t>Zmiana rezerwy rekultywacyjnej</t>
  </si>
  <si>
    <t>Change of reclamation privision</t>
  </si>
  <si>
    <t>Zmiana rezerwy aktuarialnej</t>
  </si>
  <si>
    <t>Change of actuarial provision</t>
  </si>
  <si>
    <t>Dodatkowe uprawnienia  do emisji EUA</t>
  </si>
  <si>
    <t>Additional EUA allowances</t>
  </si>
  <si>
    <t>Zdarzenia jednorazowe - poziom EBITDA</t>
  </si>
  <si>
    <t xml:space="preserve">One-off items – EBITDA level  </t>
  </si>
  <si>
    <t>Zdarzenia jednorazowe - poziom EBIT</t>
  </si>
  <si>
    <t xml:space="preserve">One-off items – EBIT level  </t>
  </si>
  <si>
    <t>Do wyliczenia wyniku netto skorygowanego o odpisy:</t>
  </si>
  <si>
    <t>Computation of net profit ex. impairments: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</si>
  <si>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</si>
  <si>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</si>
  <si>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</si>
  <si>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</si>
  <si>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</si>
  <si>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</si>
  <si>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</si>
  <si>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</si>
  <si>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</si>
  <si>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</si>
  <si>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</si>
  <si>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</si>
  <si>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</si>
  <si>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</si>
  <si>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</si>
  <si>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</si>
  <si>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</si>
  <si>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</si>
  <si>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</si>
  <si>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</si>
  <si>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</si>
  <si>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</si>
  <si>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</si>
  <si>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</si>
  <si>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</si>
  <si>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</si>
  <si>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</si>
  <si>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</si>
  <si>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</si>
  <si>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</si>
  <si>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</si>
  <si>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</si>
  <si>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</si>
  <si>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</si>
  <si>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</si>
  <si>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</si>
  <si>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</si>
  <si>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</si>
  <si>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</si>
  <si>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</si>
  <si>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</si>
  <si>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</si>
  <si>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</si>
  <si>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</si>
  <si>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</si>
  <si>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</si>
  <si>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</si>
  <si>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</si>
  <si>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</si>
  <si>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</si>
  <si>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</si>
  <si>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</si>
  <si>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</si>
  <si>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</si>
  <si>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</si>
  <si>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</si>
  <si>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</si>
  <si>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</si>
  <si>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</si>
  <si>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Regulacyjne usługi systemowe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</si>
  <si>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</si>
  <si>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</si>
  <si>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</si>
  <si>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</si>
  <si>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</si>
  <si>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</si>
  <si>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</si>
  <si>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</si>
  <si>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</si>
  <si>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</si>
  <si>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</si>
  <si>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</si>
  <si>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</si>
  <si>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</si>
  <si>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</si>
  <si>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</si>
  <si>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</si>
  <si>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</si>
  <si>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</si>
  <si>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</si>
  <si>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</si>
  <si>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 wytworzenia sprzedanych produktów</t>
  </si>
  <si>
    <t>Cost of products sold</t>
  </si>
  <si>
    <t>Koszt własny sprzedaży</t>
  </si>
  <si>
    <t>Cost of goods sold</t>
  </si>
  <si>
    <t>Sales, including:</t>
  </si>
  <si>
    <t>Rekompensaty z tytułu rozwiązania KDT</t>
  </si>
  <si>
    <t>LTC revenues</t>
  </si>
  <si>
    <t>Energetyka Odnawialna</t>
  </si>
  <si>
    <t xml:space="preserve">Materials </t>
  </si>
  <si>
    <t xml:space="preserve">Koszt wytworzenia sprzedanych produktów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</si>
  <si>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</si>
  <si>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</si>
  <si>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</si>
  <si>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</si>
  <si>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</si>
  <si>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</si>
  <si>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</si>
  <si>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</si>
  <si>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</si>
  <si>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</si>
  <si>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</si>
  <si>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</si>
  <si>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</si>
  <si>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</si>
  <si>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</si>
  <si>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</si>
  <si>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</si>
  <si>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</si>
  <si>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</si>
  <si>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</si>
  <si>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</si>
  <si>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</si>
  <si>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</si>
  <si>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</si>
  <si>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</si>
  <si>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</si>
  <si>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</si>
  <si>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</si>
  <si>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</si>
  <si>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</si>
  <si>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</si>
  <si>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</si>
  <si>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</si>
  <si>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</si>
  <si>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</si>
  <si>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</si>
  <si>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</si>
  <si>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</si>
  <si>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</si>
  <si>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</si>
  <si>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w tym rekompensaty KDT</t>
  </si>
  <si>
    <t>EBITDA powtarzalna</t>
  </si>
  <si>
    <t>EBIT powtarzalny</t>
  </si>
  <si>
    <t>Recurring EBIT</t>
  </si>
  <si>
    <t>Recurring EBITDA</t>
  </si>
  <si>
    <t>including LTC compensations</t>
  </si>
  <si>
    <t>Majątek obrotowy netto („core NWC”)</t>
  </si>
  <si>
    <t>Net Working Capital („core NWC”)</t>
  </si>
  <si>
    <t xml:space="preserve">  Odpisy RAT i WN (brutto)</t>
  </si>
  <si>
    <t xml:space="preserve">  Odpisy RAT i WN (netto)</t>
  </si>
  <si>
    <t>Impairments of TFA and IA (after-tax)</t>
  </si>
  <si>
    <t xml:space="preserve">   Impairments of TFA and IA (pre-tax)</t>
  </si>
  <si>
    <t>District Heating</t>
  </si>
  <si>
    <t>Renewables</t>
  </si>
  <si>
    <t>Auxiliary services and leasing</t>
  </si>
  <si>
    <t>Zysk (strata) netto dla akcj. – bez odpisów</t>
  </si>
  <si>
    <t>Net profit (to equity) – ex. Impairments</t>
  </si>
  <si>
    <t>Zadłużenie netto</t>
  </si>
  <si>
    <t>Net debt</t>
  </si>
  <si>
    <t xml:space="preserve">w tym produkcja z OZE </t>
  </si>
  <si>
    <t>Linie i sieci dystrybucyjne</t>
  </si>
  <si>
    <t>IV kw. 2019</t>
  </si>
  <si>
    <t>Q4 2019</t>
  </si>
  <si>
    <t>Tabela: Dane dotyczące mocy zainstalowanej i produkcji w oddziałach segmentu Energetyka Konwencjonalna.</t>
  </si>
  <si>
    <t>Oddziały</t>
  </si>
  <si>
    <t xml:space="preserve">Główne typy </t>
  </si>
  <si>
    <t xml:space="preserve">Roczna </t>
  </si>
  <si>
    <t>Roczna</t>
  </si>
  <si>
    <t>Moc</t>
  </si>
  <si>
    <t>Emisja CO2 (tys. t)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</si>
  <si>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</si>
  <si>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</si>
  <si>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</si>
  <si>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</si>
  <si>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</si>
  <si>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**</t>
  </si>
  <si>
    <t>do emisji CO2 (tys. t) ***</t>
  </si>
  <si>
    <t>(GWh)</t>
  </si>
  <si>
    <t>(tys. GJ)</t>
  </si>
  <si>
    <t>(MWe)</t>
  </si>
  <si>
    <t>(MWt)</t>
  </si>
  <si>
    <t>Elektrownia</t>
  </si>
  <si>
    <t>węgiel brunatny</t>
  </si>
  <si>
    <t xml:space="preserve">Bełchatów 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</si>
  <si>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</si>
  <si>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</si>
  <si>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</si>
  <si>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</si>
  <si>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</si>
  <si>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</si>
  <si>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</si>
  <si>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Rybnik</t>
  </si>
  <si>
    <t>RAZEM Energetyka Konwencjonalna</t>
  </si>
  <si>
    <t>* Zespół Elektrowni Dolna Odra, w skład której wchodzą: Elektrociepłownia Pomorzany, Elektrownia Dolna Odra, Elektrociepłownia Szczecin;</t>
  </si>
  <si>
    <t>** Dane szacunkowe, emisja niezweryfikowana – emisja zostanie rozliczona oraz poświadczona przez uprawnionego weryfikatora emisji CO2 na podstawie raportów rocznych z wielkości emisji CO2.</t>
  </si>
  <si>
    <t>*** Ilości przydzielonych uprawnień do emisji CO2 zostaną potwierdzone w rozporządzeniu Rady Ministrów w 2020 roku.</t>
  </si>
  <si>
    <t>Tabela: Dane dotyczące mocy zainstalowanej i produkcji w oddziałach segmentu Ciepłownictwo.</t>
  </si>
  <si>
    <t>***</t>
  </si>
  <si>
    <t>do emisji CO2 (tys. t) ****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</si>
  <si>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</si>
  <si>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</si>
  <si>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</si>
  <si>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</si>
  <si>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</si>
  <si>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</si>
  <si>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</si>
  <si>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</si>
  <si>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</si>
  <si>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</si>
  <si>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</si>
  <si>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</si>
  <si>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</si>
  <si>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</si>
  <si>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</si>
  <si>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</si>
  <si>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</si>
  <si>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</si>
  <si>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</si>
  <si>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</si>
  <si>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2020 roku.</t>
  </si>
  <si>
    <t>Tabela: Dane dotyczące mocy zainstalowanej i produkcji w elektrowniach wodnych segmentu Energetyka Odnawialna.</t>
  </si>
  <si>
    <t>produkcja energii</t>
  </si>
  <si>
    <t>(MWe)*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</si>
  <si>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</si>
  <si>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</si>
  <si>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</si>
  <si>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</si>
  <si>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</si>
  <si>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</si>
  <si>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</si>
  <si>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</si>
  <si>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</si>
  <si>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</si>
  <si>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</si>
  <si>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</si>
  <si>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</si>
  <si>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</si>
  <si>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</si>
  <si>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</si>
  <si>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</si>
  <si>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</si>
  <si>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</si>
  <si>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</si>
  <si>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</si>
  <si>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</si>
  <si>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</si>
  <si>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</si>
  <si>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</si>
  <si>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</si>
  <si>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</si>
  <si>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</si>
  <si>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</si>
  <si>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</si>
  <si>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</si>
  <si>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</si>
  <si>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</si>
  <si>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naturalnym**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</si>
  <si>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</si>
  <si>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</si>
  <si>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</si>
  <si>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</si>
  <si>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</si>
  <si>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</si>
  <si>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</si>
  <si>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</si>
  <si>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</si>
  <si>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</si>
  <si>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</si>
  <si>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</si>
  <si>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</si>
  <si>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</si>
  <si>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</si>
  <si>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</si>
  <si>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</si>
  <si>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</si>
  <si>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Elektrownia Fotowoltaiczna Żar</t>
  </si>
  <si>
    <t>RAZEM  segment Energetyka Odnawialna</t>
  </si>
  <si>
    <t>Tabela: Ilość i koszt zużycia paliw na potrzeby produkcyjne od dostawców zewnętrznych w 2019, 2018 oraz 2017 roku.</t>
  </si>
  <si>
    <t>Rodzaj paliwa</t>
  </si>
  <si>
    <t>2017*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</si>
  <si>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</si>
  <si>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</si>
  <si>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</si>
  <si>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</si>
  <si>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</si>
  <si>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</si>
  <si>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</si>
  <si>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RAZEM</t>
  </si>
  <si>
    <t xml:space="preserve">power plant </t>
  </si>
  <si>
    <t>Turów</t>
  </si>
  <si>
    <t>Opole</t>
  </si>
  <si>
    <t>major</t>
  </si>
  <si>
    <t>fuel</t>
  </si>
  <si>
    <t>lignite</t>
  </si>
  <si>
    <t>biomass</t>
  </si>
  <si>
    <t>hard coal</t>
  </si>
  <si>
    <t>Total Conventional Generation</t>
  </si>
  <si>
    <t>Table: Data on installed capacity and generation in the segment of Conventional Generation</t>
  </si>
  <si>
    <t>Annual</t>
  </si>
  <si>
    <t>electricity generation</t>
  </si>
  <si>
    <t>Heat production</t>
  </si>
  <si>
    <t>Capacity</t>
  </si>
  <si>
    <t>installed</t>
  </si>
  <si>
    <t>Thermal capacity</t>
  </si>
  <si>
    <t>CO2 emission (ths. t)</t>
  </si>
  <si>
    <t>Allocation of free</t>
  </si>
  <si>
    <t>CO2 (ths. t) ***</t>
  </si>
  <si>
    <t>Table: Data on installed capacity and generation of electricity and heat production in the segment of District Heating</t>
  </si>
  <si>
    <t>CHP</t>
  </si>
  <si>
    <t>gas</t>
  </si>
  <si>
    <t>hard coal, biomass biomasa</t>
  </si>
  <si>
    <t>Total Heat District</t>
  </si>
  <si>
    <t>(ths. GJ)</t>
  </si>
  <si>
    <t>heat production</t>
  </si>
  <si>
    <t xml:space="preserve"> CO2 (ths. t) ****</t>
  </si>
  <si>
    <t>Lublin Wrotków</t>
  </si>
  <si>
    <t>Rzeszów</t>
  </si>
  <si>
    <t>Gorzów</t>
  </si>
  <si>
    <t>Bydgoszcz</t>
  </si>
  <si>
    <t>Zgierz</t>
  </si>
  <si>
    <t>Kielce</t>
  </si>
  <si>
    <t>Wybrzeże *</t>
  </si>
  <si>
    <t>Kraków</t>
  </si>
  <si>
    <t>Zielona Góra</t>
  </si>
  <si>
    <t>Toruń</t>
  </si>
  <si>
    <t>Table: Data on installed capacity and generation of electricity  in the segment of Renewables</t>
  </si>
  <si>
    <t>Pumped-storage power stations</t>
  </si>
  <si>
    <t>Mixed (run-of-the river and pumped-storage) power stations **</t>
  </si>
  <si>
    <t>Table: Data on the installed capacity and generation of electricity  in wind and photovoltaic power plants of the segment of Renewables</t>
  </si>
  <si>
    <t>Wind farms</t>
  </si>
  <si>
    <t>Lotnisko</t>
  </si>
  <si>
    <t xml:space="preserve"> Pelplin</t>
  </si>
  <si>
    <t xml:space="preserve"> Karwice</t>
  </si>
  <si>
    <t xml:space="preserve"> Kisielice</t>
  </si>
  <si>
    <t xml:space="preserve"> Jagniątkowo</t>
  </si>
  <si>
    <t xml:space="preserve"> Wojciechowo</t>
  </si>
  <si>
    <t xml:space="preserve"> Karnice I</t>
  </si>
  <si>
    <t xml:space="preserve"> Kamieńsk</t>
  </si>
  <si>
    <t xml:space="preserve"> Malbork</t>
  </si>
  <si>
    <t xml:space="preserve"> Resko I</t>
  </si>
  <si>
    <t xml:space="preserve"> Kisielice II</t>
  </si>
  <si>
    <t xml:space="preserve"> Galicja</t>
  </si>
  <si>
    <t>PV power plant Żar</t>
  </si>
  <si>
    <t>Total Renewables generation</t>
  </si>
  <si>
    <t>*Dolna Odra complex includes Pomorzany CHP, Dolna Odra power plant and Szczecin CHP;</t>
  </si>
  <si>
    <t>ZEW Kogeneracja **</t>
  </si>
  <si>
    <t>***Estimated data (to be officially verified)</t>
  </si>
  <si>
    <t>** Estimated data (to be officially verified)</t>
  </si>
  <si>
    <t>amount</t>
  </si>
  <si>
    <t>(ths. ton)</t>
  </si>
  <si>
    <t>cost</t>
  </si>
  <si>
    <t>(PLN mn)</t>
  </si>
  <si>
    <t>*fuels consumption of assets acquired from EDF (CHP's: Gdańsk, Gdynia, Kraków, Toruń, EC Zielona Góra, Zespół Elektrociepłowni Wrocławskich Kogeneracja and Rybnik power plant) included from November 14, 2017</t>
  </si>
  <si>
    <t>Hard coal</t>
  </si>
  <si>
    <t>Gas (ths. m3)</t>
  </si>
  <si>
    <t>Biomass</t>
  </si>
  <si>
    <t>Heating oil**</t>
  </si>
  <si>
    <t>**light and heavy</t>
  </si>
  <si>
    <t>heavy heating oil</t>
  </si>
  <si>
    <t xml:space="preserve">Dolna Odra complex* </t>
  </si>
  <si>
    <t>* includes Gdańsk CHP and Gdynia CHP</t>
  </si>
  <si>
    <t>** includes Wrocław CHP, Czechnica CHP,  Zawidawie CHP</t>
  </si>
  <si>
    <t>**** Allocation of CO2 shall be confirmed in the Ordinance of the Council of Ministers in 2020;</t>
  </si>
  <si>
    <t>*** Allocation of CO2 shall be confirmed in the Ordinance of the Council of Ministers in 2020;</t>
  </si>
  <si>
    <t>Run-of-the river power plants</t>
  </si>
  <si>
    <t>Table: Cost of fuels consumption (fuels purchased from external providers)</t>
  </si>
  <si>
    <t>Resko II</t>
  </si>
  <si>
    <t>Żuromin</t>
  </si>
  <si>
    <t>IV kw. 2020</t>
  </si>
  <si>
    <t>Q4 2020</t>
  </si>
  <si>
    <t>B.Z. IV kw. 2020</t>
  </si>
  <si>
    <t>B.Z. 2020</t>
  </si>
  <si>
    <t>B.O. 2020</t>
  </si>
  <si>
    <t>∆ 2020</t>
  </si>
  <si>
    <t>Q4 2020  EOP</t>
  </si>
  <si>
    <t>Q4 2020  BOP</t>
  </si>
  <si>
    <t>∆ Q4 2020</t>
  </si>
  <si>
    <t>2020  EOP</t>
  </si>
  <si>
    <t>2020  BOP</t>
  </si>
  <si>
    <t>*lekki i ciężki</t>
  </si>
  <si>
    <t>Olej opałowy*</t>
  </si>
  <si>
    <t>Tabela: Ilość i koszt zużycia paliw na potrzeby produkcyjne od dostawców zewnętrznych w 2020, 2019 oraz 2018 roku.</t>
  </si>
  <si>
    <t>PDO</t>
  </si>
  <si>
    <t>Volunary Leave Program</t>
  </si>
  <si>
    <t>Przychody z RUS</t>
  </si>
  <si>
    <t>Other sales</t>
  </si>
  <si>
    <t>Koszty aktywowane</t>
  </si>
  <si>
    <t>Wartość sprzedanych towarów i materiałów</t>
  </si>
  <si>
    <t>Wynik na pozostałej działalności operacyjnej</t>
  </si>
  <si>
    <t>Result on operating activities</t>
  </si>
  <si>
    <t>Value of goods and materials sold</t>
  </si>
  <si>
    <t>Costs activated</t>
  </si>
  <si>
    <t>n/d</t>
  </si>
  <si>
    <t>Przychody ze sprzedaży CO2</t>
  </si>
  <si>
    <t>Przychody ze sprzedaży węgla</t>
  </si>
  <si>
    <t>Olej opałowy lekki i ciężki</t>
  </si>
  <si>
    <t xml:space="preserve">RAZEM </t>
  </si>
  <si>
    <t>EK</t>
  </si>
  <si>
    <r>
      <t>Gaz (tys. m</t>
    </r>
    <r>
      <rPr>
        <vertAlign val="superscript"/>
        <sz val="8"/>
        <color rgb="FF000000"/>
        <rFont val="Calibri"/>
        <family val="2"/>
        <charset val="238"/>
        <scheme val="minor"/>
      </rPr>
      <t>3</t>
    </r>
    <r>
      <rPr>
        <sz val="8"/>
        <color rgb="FF000000"/>
        <rFont val="Calibri"/>
        <family val="2"/>
        <charset val="238"/>
        <scheme val="minor"/>
      </rPr>
      <t>)</t>
    </r>
  </si>
  <si>
    <t>Olej opałowy oraz pozostałe surowce</t>
  </si>
  <si>
    <t>EC</t>
  </si>
  <si>
    <t>Farma Wiatrowa Karnice II</t>
  </si>
  <si>
    <t>Farma Wiatrowa Rybice/Starza</t>
  </si>
  <si>
    <t>Farma Wiatrowa Skoczykłody</t>
  </si>
  <si>
    <t>Elektrownie Fotowoltaiczne</t>
  </si>
  <si>
    <t>Elektrownia Fotowoltaiczna Lesko</t>
  </si>
  <si>
    <t>Elektrownia Fotowoltaiczna Bliskowice</t>
  </si>
  <si>
    <t>Elektrownia Fotowoltaiczna Lutol I</t>
  </si>
  <si>
    <t>Elektrownia Fotowoltaiczna Lutol II</t>
  </si>
  <si>
    <t>2 p.p.</t>
  </si>
  <si>
    <t>-5 p.p.</t>
  </si>
  <si>
    <t>-6 p.p.</t>
  </si>
  <si>
    <t>-4 p.p.</t>
  </si>
  <si>
    <r>
      <t>Rozwiązanie rezerwy na ryzyko zwrotu równowartości otrzymanych uprawnień do emisji CO</t>
    </r>
    <r>
      <rPr>
        <vertAlign val="subscript"/>
        <sz val="12"/>
        <color rgb="FF092D74"/>
        <rFont val="Calibri"/>
        <family val="2"/>
        <charset val="238"/>
      </rPr>
      <t>2</t>
    </r>
    <r>
      <rPr>
        <sz val="12"/>
        <color rgb="FF092D74"/>
        <rFont val="Calibri"/>
        <family val="2"/>
        <charset val="238"/>
      </rPr>
      <t xml:space="preserve"> w ZEDO</t>
    </r>
  </si>
  <si>
    <t>B.O. IV kw. 2020</t>
  </si>
  <si>
    <t>∆ IV kw.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</si>
</sst>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\ _z_ł"/>
    <numFmt numFmtId="238" formatCode="0.0"/>
    <numFmt numFmtId="239" formatCode="#,##0.00\x"/>
  </numFmts>
  <fonts count="28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8"/>
      <color rgb="FFEF7F00"/>
      <name val="Calibri"/>
      <family val="2"/>
      <charset val="238"/>
    </font>
    <font>
      <b/>
      <sz val="12"/>
      <color rgb="FF1F497D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mbria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2060"/>
      <name val="Calibri"/>
      <family val="2"/>
      <charset val="238"/>
    </font>
    <font>
      <sz val="12"/>
      <color rgb="FF1F497D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EF7F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92D7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92D7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6"/>
      <color theme="0"/>
      <name val="Calibri"/>
      <family val="2"/>
      <charset val="238"/>
    </font>
    <font>
      <sz val="16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</font>
    <font>
      <sz val="18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092D7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92D74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  <font>
      <sz val="12"/>
      <color theme="3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vertAlign val="subscript"/>
      <sz val="12"/>
      <color rgb="FF092D74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</fonts>
  <fills count="1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2E5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/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theme="3"/>
      </top>
      <bottom style="thick">
        <color rgb="FFFFFFFF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FFFFFF"/>
      </top>
      <bottom style="thin">
        <color rgb="FF092D7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092D7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92D74"/>
      </bottom>
      <diagonal/>
    </border>
    <border>
      <left style="medium">
        <color theme="0"/>
      </left>
      <right/>
      <top style="medium">
        <color theme="0"/>
      </top>
      <bottom style="medium">
        <color rgb="FF092D74"/>
      </bottom>
      <diagonal/>
    </border>
    <border>
      <left/>
      <right style="medium">
        <color theme="0"/>
      </right>
      <top style="medium">
        <color rgb="FF092D7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92D74"/>
      </top>
      <bottom style="medium">
        <color theme="0"/>
      </bottom>
      <diagonal/>
    </border>
    <border>
      <left style="medium">
        <color theme="0"/>
      </left>
      <right/>
      <top style="medium">
        <color rgb="FF092D7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/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/>
      <right/>
      <top style="medium">
        <color rgb="FF092D74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</borders>
  <cellStyleXfs count="61063">
    <xf numFmtId="0" fontId="0" fillId="0" borderId="0"/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166" fontId="34" fillId="34" borderId="0">
      <alignment vertical="center"/>
    </xf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167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167" fontId="37" fillId="0" borderId="0"/>
    <xf numFmtId="167" fontId="32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167" fontId="35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35" fillId="0" borderId="0"/>
    <xf numFmtId="168" fontId="35" fillId="0" borderId="0"/>
    <xf numFmtId="168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167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6" fillId="0" borderId="0"/>
    <xf numFmtId="0" fontId="36" fillId="0" borderId="0"/>
    <xf numFmtId="0" fontId="33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8" fontId="32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8" fillId="0" borderId="31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167" fontId="37" fillId="0" borderId="0"/>
    <xf numFmtId="167" fontId="32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5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0" fontId="32" fillId="0" borderId="0"/>
    <xf numFmtId="167" fontId="32" fillId="0" borderId="0"/>
    <xf numFmtId="0" fontId="32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167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0" fontId="33" fillId="0" borderId="0"/>
    <xf numFmtId="0" fontId="33" fillId="0" borderId="0"/>
    <xf numFmtId="0" fontId="33" fillId="0" borderId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3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167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5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0" fontId="42" fillId="38" borderId="0" applyNumberFormat="0" applyBorder="0" applyAlignment="0" applyProtection="0"/>
    <xf numFmtId="0" fontId="43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167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5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0" fontId="42" fillId="40" borderId="0" applyNumberFormat="0" applyBorder="0" applyAlignment="0" applyProtection="0"/>
    <xf numFmtId="0" fontId="43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167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5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5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0" fontId="42" fillId="42" borderId="0" applyNumberFormat="0" applyBorder="0" applyAlignment="0" applyProtection="0"/>
    <xf numFmtId="0" fontId="43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167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0" fontId="42" fillId="43" borderId="0" applyNumberFormat="0" applyBorder="0" applyAlignment="0" applyProtection="0"/>
    <xf numFmtId="0" fontId="43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67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0" fontId="42" fillId="40" borderId="0" applyNumberFormat="0" applyBorder="0" applyAlignment="0" applyProtection="0"/>
    <xf numFmtId="0" fontId="43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167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5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5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0" fontId="42" fillId="43" borderId="0" applyNumberFormat="0" applyBorder="0" applyAlignment="0" applyProtection="0"/>
    <xf numFmtId="0" fontId="43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167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0" fontId="42" fillId="38" borderId="0" applyNumberFormat="0" applyBorder="0" applyAlignment="0" applyProtection="0"/>
    <xf numFmtId="0" fontId="43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67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5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5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0" fontId="42" fillId="45" borderId="0" applyNumberFormat="0" applyBorder="0" applyAlignment="0" applyProtection="0"/>
    <xf numFmtId="0" fontId="43" fillId="20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167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0" fontId="42" fillId="37" borderId="0" applyNumberFormat="0" applyBorder="0" applyAlignment="0" applyProtection="0"/>
    <xf numFmtId="0" fontId="43" fillId="24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167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0" fontId="42" fillId="43" borderId="0" applyNumberFormat="0" applyBorder="0" applyAlignment="0" applyProtection="0"/>
    <xf numFmtId="0" fontId="43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167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0" fontId="42" fillId="40" borderId="0" applyNumberFormat="0" applyBorder="0" applyAlignment="0" applyProtection="0"/>
    <xf numFmtId="0" fontId="43" fillId="32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167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47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67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9" fillId="13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167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51" fillId="47" borderId="0" applyNumberFormat="0" applyBorder="0" applyAlignment="0" applyProtection="0"/>
    <xf numFmtId="0" fontId="48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170" fontId="48" fillId="48" borderId="0" applyNumberFormat="0" applyBorder="0" applyAlignment="0" applyProtection="0"/>
    <xf numFmtId="0" fontId="48" fillId="48" borderId="0" applyNumberFormat="0" applyBorder="0" applyAlignment="0" applyProtection="0"/>
    <xf numFmtId="167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17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167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51" fillId="38" borderId="0" applyNumberFormat="0" applyBorder="0" applyAlignment="0" applyProtection="0"/>
    <xf numFmtId="0" fontId="48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4" borderId="0" applyNumberFormat="0" applyBorder="0" applyAlignment="0" applyProtection="0"/>
    <xf numFmtId="170" fontId="48" fillId="46" borderId="0" applyNumberFormat="0" applyBorder="0" applyAlignment="0" applyProtection="0"/>
    <xf numFmtId="0" fontId="48" fillId="46" borderId="0" applyNumberFormat="0" applyBorder="0" applyAlignment="0" applyProtection="0"/>
    <xf numFmtId="167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21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167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51" fillId="44" borderId="0" applyNumberFormat="0" applyBorder="0" applyAlignment="0" applyProtection="0"/>
    <xf numFmtId="0" fontId="4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67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9" fillId="25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167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50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67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29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167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1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9" fillId="33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167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51" fillId="51" borderId="0" applyNumberFormat="0" applyBorder="0" applyAlignment="0" applyProtection="0"/>
    <xf numFmtId="0" fontId="4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32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2" fillId="0" borderId="0"/>
    <xf numFmtId="0" fontId="33" fillId="0" borderId="0"/>
    <xf numFmtId="0" fontId="35" fillId="0" borderId="0"/>
    <xf numFmtId="0" fontId="32" fillId="0" borderId="0"/>
    <xf numFmtId="167" fontId="32" fillId="0" borderId="0"/>
    <xf numFmtId="0" fontId="33" fillId="0" borderId="0"/>
    <xf numFmtId="167" fontId="37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5" fillId="0" borderId="0"/>
    <xf numFmtId="0" fontId="46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53" fillId="57" borderId="0" applyNumberFormat="0" applyBorder="0" applyAlignment="0" applyProtection="0"/>
    <xf numFmtId="0" fontId="46" fillId="58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3" fillId="61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53" fillId="62" borderId="0" applyNumberFormat="0" applyBorder="0" applyAlignment="0" applyProtection="0"/>
    <xf numFmtId="0" fontId="46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53" fillId="6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7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53" fillId="67" borderId="0" applyNumberFormat="0" applyBorder="0" applyAlignment="0" applyProtection="0"/>
    <xf numFmtId="0" fontId="46" fillId="49" borderId="0" applyNumberFormat="0" applyBorder="0" applyAlignment="0" applyProtection="0"/>
    <xf numFmtId="0" fontId="52" fillId="59" borderId="0" applyNumberFormat="0" applyBorder="0" applyAlignment="0" applyProtection="0"/>
    <xf numFmtId="0" fontId="52" fillId="68" borderId="0" applyNumberFormat="0" applyBorder="0" applyAlignment="0" applyProtection="0"/>
    <xf numFmtId="0" fontId="53" fillId="60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53" fillId="70" borderId="0" applyNumberFormat="0" applyBorder="0" applyAlignment="0" applyProtection="0"/>
    <xf numFmtId="0" fontId="46" fillId="50" borderId="0" applyNumberFormat="0" applyBorder="0" applyAlignment="0" applyProtection="0"/>
    <xf numFmtId="0" fontId="52" fillId="71" borderId="0" applyNumberFormat="0" applyBorder="0" applyAlignment="0" applyProtection="0"/>
    <xf numFmtId="0" fontId="52" fillId="72" borderId="0" applyNumberFormat="0" applyBorder="0" applyAlignment="0" applyProtection="0"/>
    <xf numFmtId="0" fontId="53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53" fillId="55" borderId="0" applyNumberFormat="0" applyBorder="0" applyAlignment="0" applyProtection="0"/>
    <xf numFmtId="0" fontId="46" fillId="48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3" fillId="75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76" borderId="0" applyNumberFormat="0" applyBorder="0" applyAlignment="0" applyProtection="0"/>
    <xf numFmtId="171" fontId="54" fillId="77" borderId="32">
      <alignment horizontal="center" vertical="center"/>
    </xf>
    <xf numFmtId="0" fontId="55" fillId="0" borderId="33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172" fontId="28" fillId="2" borderId="35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170" fontId="48" fillId="56" borderId="0" applyNumberFormat="0" applyBorder="0" applyAlignment="0" applyProtection="0"/>
    <xf numFmtId="0" fontId="48" fillId="56" borderId="0" applyNumberFormat="0" applyBorder="0" applyAlignment="0" applyProtection="0"/>
    <xf numFmtId="167" fontId="48" fillId="56" borderId="0" applyNumberFormat="0" applyBorder="0" applyAlignment="0" applyProtection="0"/>
    <xf numFmtId="0" fontId="49" fillId="10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9" fillId="10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167" fontId="50" fillId="52" borderId="0" applyNumberFormat="0" applyBorder="0" applyAlignment="0" applyProtection="0"/>
    <xf numFmtId="0" fontId="53" fillId="57" borderId="0" applyNumberFormat="0" applyBorder="0" applyAlignment="0" applyProtection="0"/>
    <xf numFmtId="0" fontId="50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167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51" fillId="52" borderId="0" applyNumberFormat="0" applyBorder="0" applyAlignment="0" applyProtection="0"/>
    <xf numFmtId="0" fontId="48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8" borderId="0" applyNumberFormat="0" applyBorder="0" applyAlignment="0" applyProtection="0"/>
    <xf numFmtId="170" fontId="48" fillId="48" borderId="0" applyNumberFormat="0" applyBorder="0" applyAlignment="0" applyProtection="0"/>
    <xf numFmtId="0" fontId="48" fillId="48" borderId="0" applyNumberFormat="0" applyBorder="0" applyAlignment="0" applyProtection="0"/>
    <xf numFmtId="167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14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167" fontId="50" fillId="58" borderId="0" applyNumberFormat="0" applyBorder="0" applyAlignment="0" applyProtection="0"/>
    <xf numFmtId="0" fontId="53" fillId="62" borderId="0" applyNumberFormat="0" applyBorder="0" applyAlignment="0" applyProtection="0"/>
    <xf numFmtId="0" fontId="50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167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51" fillId="58" borderId="0" applyNumberFormat="0" applyBorder="0" applyAlignment="0" applyProtection="0"/>
    <xf numFmtId="0" fontId="48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63" borderId="0" applyNumberFormat="0" applyBorder="0" applyAlignment="0" applyProtection="0"/>
    <xf numFmtId="170" fontId="48" fillId="46" borderId="0" applyNumberFormat="0" applyBorder="0" applyAlignment="0" applyProtection="0"/>
    <xf numFmtId="0" fontId="48" fillId="46" borderId="0" applyNumberFormat="0" applyBorder="0" applyAlignment="0" applyProtection="0"/>
    <xf numFmtId="167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9" fillId="18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167" fontId="50" fillId="63" borderId="0" applyNumberFormat="0" applyBorder="0" applyAlignment="0" applyProtection="0"/>
    <xf numFmtId="0" fontId="53" fillId="67" borderId="0" applyNumberFormat="0" applyBorder="0" applyAlignment="0" applyProtection="0"/>
    <xf numFmtId="0" fontId="50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167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51" fillId="63" borderId="0" applyNumberFormat="0" applyBorder="0" applyAlignment="0" applyProtection="0"/>
    <xf numFmtId="0" fontId="48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170" fontId="48" fillId="69" borderId="0" applyNumberFormat="0" applyBorder="0" applyAlignment="0" applyProtection="0"/>
    <xf numFmtId="0" fontId="48" fillId="69" borderId="0" applyNumberFormat="0" applyBorder="0" applyAlignment="0" applyProtection="0"/>
    <xf numFmtId="167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9" fillId="22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167" fontId="50" fillId="49" borderId="0" applyNumberFormat="0" applyBorder="0" applyAlignment="0" applyProtection="0"/>
    <xf numFmtId="0" fontId="53" fillId="70" borderId="0" applyNumberFormat="0" applyBorder="0" applyAlignment="0" applyProtection="0"/>
    <xf numFmtId="0" fontId="50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26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0" borderId="0" applyNumberFormat="0" applyBorder="0" applyAlignment="0" applyProtection="0"/>
    <xf numFmtId="0" fontId="53" fillId="55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8" borderId="0" applyNumberFormat="0" applyBorder="0" applyAlignment="0" applyProtection="0"/>
    <xf numFmtId="170" fontId="48" fillId="58" borderId="0" applyNumberFormat="0" applyBorder="0" applyAlignment="0" applyProtection="0"/>
    <xf numFmtId="0" fontId="48" fillId="58" borderId="0" applyNumberFormat="0" applyBorder="0" applyAlignment="0" applyProtection="0"/>
    <xf numFmtId="167" fontId="48" fillId="58" borderId="0" applyNumberFormat="0" applyBorder="0" applyAlignment="0" applyProtection="0"/>
    <xf numFmtId="0" fontId="49" fillId="30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9" fillId="30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167" fontId="50" fillId="48" borderId="0" applyNumberFormat="0" applyBorder="0" applyAlignment="0" applyProtection="0"/>
    <xf numFmtId="0" fontId="53" fillId="76" borderId="0" applyNumberFormat="0" applyBorder="0" applyAlignment="0" applyProtection="0"/>
    <xf numFmtId="0" fontId="50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67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51" fillId="48" borderId="0" applyNumberFormat="0" applyBorder="0" applyAlignment="0" applyProtection="0"/>
    <xf numFmtId="0" fontId="48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57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7" fillId="37" borderId="0" applyNumberFormat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5" fillId="0" borderId="0" applyFill="0" applyBorder="0" applyAlignment="0"/>
    <xf numFmtId="175" fontId="35" fillId="0" borderId="0" applyFill="0" applyBorder="0" applyAlignment="0"/>
    <xf numFmtId="176" fontId="59" fillId="0" borderId="0" applyFill="0" applyBorder="0" applyAlignment="0"/>
    <xf numFmtId="177" fontId="35" fillId="0" borderId="0" applyFill="0" applyBorder="0" applyAlignment="0"/>
    <xf numFmtId="178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1" fillId="79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2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2" fillId="78" borderId="36" applyNumberFormat="0" applyAlignment="0" applyProtection="0"/>
    <xf numFmtId="0" fontId="60" fillId="78" borderId="36" applyNumberFormat="0" applyAlignment="0" applyProtection="0"/>
    <xf numFmtId="0" fontId="63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2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1" fillId="79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4" fillId="79" borderId="36" applyNumberFormat="0" applyAlignment="0" applyProtection="0"/>
    <xf numFmtId="0" fontId="65" fillId="0" borderId="0">
      <alignment horizontal="right"/>
    </xf>
    <xf numFmtId="0" fontId="66" fillId="80" borderId="37" applyNumberFormat="0" applyAlignment="0" applyProtection="0"/>
    <xf numFmtId="0" fontId="66" fillId="80" borderId="37" applyNumberFormat="0" applyAlignment="0" applyProtection="0"/>
    <xf numFmtId="0" fontId="66" fillId="80" borderId="37" applyNumberFormat="0" applyAlignment="0" applyProtection="0"/>
    <xf numFmtId="0" fontId="67" fillId="80" borderId="37" applyNumberFormat="0" applyAlignment="0" applyProtection="0"/>
    <xf numFmtId="0" fontId="67" fillId="80" borderId="37" applyNumberFormat="0" applyAlignment="0" applyProtection="0"/>
    <xf numFmtId="0" fontId="67" fillId="80" borderId="37" applyNumberFormat="0" applyAlignment="0" applyProtection="0"/>
    <xf numFmtId="0" fontId="66" fillId="80" borderId="37" applyNumberFormat="0" applyAlignment="0" applyProtection="0"/>
    <xf numFmtId="0" fontId="68" fillId="81" borderId="38" applyFont="0" applyFill="0" applyBorder="0"/>
    <xf numFmtId="0" fontId="68" fillId="81" borderId="38" applyFont="0" applyFill="0" applyBorder="0"/>
    <xf numFmtId="0" fontId="69" fillId="0" borderId="39"/>
    <xf numFmtId="0" fontId="69" fillId="0" borderId="39"/>
    <xf numFmtId="0" fontId="69" fillId="0" borderId="39"/>
    <xf numFmtId="0" fontId="69" fillId="0" borderId="39"/>
    <xf numFmtId="0" fontId="69" fillId="0" borderId="39"/>
    <xf numFmtId="180" fontId="33" fillId="0" borderId="0" applyFill="0" applyBorder="0" applyAlignment="0" applyProtection="0"/>
    <xf numFmtId="181" fontId="56" fillId="0" borderId="0"/>
    <xf numFmtId="164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82" fontId="33" fillId="0" borderId="0"/>
    <xf numFmtId="182" fontId="33" fillId="0" borderId="0"/>
    <xf numFmtId="182" fontId="33" fillId="0" borderId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65" fontId="33" fillId="0" borderId="0" applyFont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3" fontId="35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82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84" fontId="33" fillId="0" borderId="0" applyFont="0" applyFill="0" applyBorder="0" applyAlignment="0" applyProtection="0"/>
    <xf numFmtId="175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5" fontId="72" fillId="82" borderId="0" applyFont="0" applyFill="0" applyBorder="0" applyAlignment="0" applyProtection="0"/>
    <xf numFmtId="3" fontId="35" fillId="0" borderId="0" applyBorder="0"/>
    <xf numFmtId="180" fontId="35" fillId="0" borderId="0" applyBorder="0"/>
    <xf numFmtId="4" fontId="35" fillId="0" borderId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67" fontId="74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67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5" fillId="74" borderId="40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4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67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3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67" fontId="78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67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9" fillId="83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67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77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86" fontId="81" fillId="0" borderId="0">
      <protection locked="0"/>
    </xf>
    <xf numFmtId="14" fontId="45" fillId="0" borderId="0" applyFill="0" applyBorder="0" applyAlignment="0"/>
    <xf numFmtId="0" fontId="82" fillId="84" borderId="0" applyNumberFormat="0" applyFont="0" applyFill="0" applyBorder="0" applyAlignment="0"/>
    <xf numFmtId="0" fontId="82" fillId="84" borderId="0" applyNumberFormat="0" applyFont="0" applyFill="0" applyBorder="0" applyAlignment="0"/>
    <xf numFmtId="187" fontId="35" fillId="0" borderId="42">
      <alignment vertical="center"/>
    </xf>
    <xf numFmtId="18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9" fontId="83" fillId="0" borderId="43" applyAlignment="0">
      <alignment horizontal="left" indent="2"/>
    </xf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170" fontId="84" fillId="43" borderId="0" applyNumberFormat="0" applyBorder="0" applyAlignment="0" applyProtection="0"/>
    <xf numFmtId="0" fontId="84" fillId="43" borderId="0" applyNumberFormat="0" applyBorder="0" applyAlignment="0" applyProtection="0"/>
    <xf numFmtId="167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5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167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4" fillId="39" borderId="0" applyNumberFormat="0" applyBorder="0" applyAlignment="0" applyProtection="0"/>
    <xf numFmtId="0" fontId="52" fillId="65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7" fillId="39" borderId="0" applyNumberFormat="0" applyBorder="0" applyAlignment="0" applyProtection="0"/>
    <xf numFmtId="0" fontId="84" fillId="39" borderId="0" applyNumberFormat="0" applyBorder="0" applyAlignment="0" applyProtection="0"/>
    <xf numFmtId="0" fontId="87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189" fontId="1" fillId="0" borderId="35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1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4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8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91" fillId="85" borderId="0" applyNumberFormat="0" applyBorder="0" applyAlignment="0" applyProtection="0"/>
    <xf numFmtId="0" fontId="91" fillId="86" borderId="0" applyNumberFormat="0" applyBorder="0" applyAlignment="0" applyProtection="0"/>
    <xf numFmtId="0" fontId="91" fillId="87" borderId="0" applyNumberFormat="0" applyBorder="0" applyAlignment="0" applyProtection="0"/>
    <xf numFmtId="180" fontId="92" fillId="0" borderId="0" applyFont="0" applyFill="0" applyBorder="0" applyAlignment="0" applyProtection="0"/>
    <xf numFmtId="174" fontId="35" fillId="0" borderId="0" applyFill="0" applyBorder="0" applyAlignment="0"/>
    <xf numFmtId="175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9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2" fillId="0" borderId="0"/>
    <xf numFmtId="195" fontId="94" fillId="0" borderId="0" applyFont="0" applyBorder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6" fontId="97" fillId="0" borderId="0" applyFill="0" applyBorder="0">
      <alignment horizontal="right" vertical="top"/>
    </xf>
    <xf numFmtId="197" fontId="97" fillId="0" borderId="0" applyFill="0" applyBorder="0">
      <alignment horizontal="right" vertical="top"/>
    </xf>
    <xf numFmtId="196" fontId="97" fillId="0" borderId="0" applyFill="0" applyBorder="0">
      <alignment horizontal="right" vertical="top"/>
    </xf>
    <xf numFmtId="2" fontId="33" fillId="0" borderId="0" applyFill="0" applyBorder="0" applyAlignment="0" applyProtection="0"/>
    <xf numFmtId="2" fontId="33" fillId="0" borderId="0" applyFill="0" applyBorder="0" applyAlignment="0" applyProtection="0"/>
    <xf numFmtId="198" fontId="33" fillId="0" borderId="0">
      <protection locked="0"/>
    </xf>
    <xf numFmtId="2" fontId="33" fillId="0" borderId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37" fontId="33" fillId="88" borderId="0" applyNumberFormat="0" applyFont="0" applyBorder="0" applyAlignment="0" applyProtection="0"/>
    <xf numFmtId="0" fontId="99" fillId="39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99" fillId="39" borderId="0" applyNumberFormat="0" applyBorder="0" applyAlignment="0" applyProtection="0"/>
    <xf numFmtId="38" fontId="69" fillId="89" borderId="0" applyNumberFormat="0" applyBorder="0" applyAlignment="0" applyProtection="0"/>
    <xf numFmtId="38" fontId="69" fillId="89" borderId="0" applyNumberFormat="0" applyBorder="0" applyAlignment="0" applyProtection="0"/>
    <xf numFmtId="199" fontId="10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44" applyNumberFormat="0" applyAlignment="0" applyProtection="0">
      <alignment horizontal="left" vertical="center"/>
    </xf>
    <xf numFmtId="0" fontId="103" fillId="0" borderId="44" applyNumberFormat="0" applyAlignment="0" applyProtection="0">
      <alignment horizontal="left" vertical="center"/>
    </xf>
    <xf numFmtId="0" fontId="103" fillId="0" borderId="45">
      <alignment horizontal="left" vertical="center"/>
    </xf>
    <xf numFmtId="0" fontId="103" fillId="0" borderId="45">
      <alignment horizontal="left" vertical="center"/>
    </xf>
    <xf numFmtId="14" fontId="92" fillId="90" borderId="6">
      <alignment horizontal="center" vertical="center" wrapText="1"/>
    </xf>
    <xf numFmtId="0" fontId="104" fillId="0" borderId="46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4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4" fillId="0" borderId="46" applyNumberFormat="0" applyFill="0" applyAlignment="0" applyProtection="0"/>
    <xf numFmtId="0" fontId="107" fillId="0" borderId="48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7" fillId="0" borderId="48" applyNumberFormat="0" applyFill="0" applyAlignment="0" applyProtection="0"/>
    <xf numFmtId="0" fontId="109" fillId="0" borderId="48" applyNumberFormat="0" applyFill="0" applyAlignment="0" applyProtection="0"/>
    <xf numFmtId="0" fontId="109" fillId="0" borderId="48" applyNumberFormat="0" applyFill="0" applyAlignment="0" applyProtection="0"/>
    <xf numFmtId="0" fontId="109" fillId="0" borderId="48" applyNumberFormat="0" applyFill="0" applyAlignment="0" applyProtection="0"/>
    <xf numFmtId="0" fontId="107" fillId="0" borderId="48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2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2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Border="0" applyProtection="0">
      <alignment horizontal="center" textRotation="90"/>
    </xf>
    <xf numFmtId="0" fontId="113" fillId="0" borderId="0" applyNumberFormat="0" applyBorder="0" applyProtection="0">
      <alignment horizontal="center" textRotation="90"/>
    </xf>
    <xf numFmtId="200" fontId="33" fillId="0" borderId="0">
      <protection locked="0"/>
    </xf>
    <xf numFmtId="0" fontId="114" fillId="0" borderId="52" applyNumberFormat="0" applyFill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67" fontId="116" fillId="0" borderId="0" applyNumberFormat="0" applyFill="0" applyBorder="0" applyAlignment="0" applyProtection="0">
      <alignment vertical="top"/>
      <protection locked="0"/>
    </xf>
    <xf numFmtId="167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3" fontId="35" fillId="91" borderId="0" applyBorder="0">
      <protection locked="0"/>
    </xf>
    <xf numFmtId="180" fontId="35" fillId="91" borderId="0">
      <protection locked="0"/>
    </xf>
    <xf numFmtId="4" fontId="35" fillId="91" borderId="0" applyBorder="0">
      <protection locked="0"/>
    </xf>
    <xf numFmtId="201" fontId="35" fillId="91" borderId="0">
      <protection locked="0"/>
    </xf>
    <xf numFmtId="0" fontId="121" fillId="42" borderId="36" applyNumberFormat="0" applyAlignment="0" applyProtection="0"/>
    <xf numFmtId="10" fontId="69" fillId="88" borderId="53" applyNumberFormat="0" applyBorder="0" applyAlignment="0" applyProtection="0"/>
    <xf numFmtId="10" fontId="69" fillId="88" borderId="53" applyNumberFormat="0" applyBorder="0" applyAlignment="0" applyProtection="0"/>
    <xf numFmtId="10" fontId="122" fillId="88" borderId="53" applyNumberFormat="0" applyBorder="0" applyAlignment="0" applyProtection="0"/>
    <xf numFmtId="0" fontId="121" fillId="42" borderId="36" applyNumberFormat="0" applyAlignment="0" applyProtection="0"/>
    <xf numFmtId="0" fontId="121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1" fillId="42" borderId="36" applyNumberFormat="0" applyAlignment="0" applyProtection="0"/>
    <xf numFmtId="202" fontId="33" fillId="92" borderId="0"/>
    <xf numFmtId="0" fontId="121" fillId="42" borderId="36" applyNumberFormat="0" applyAlignment="0" applyProtection="0"/>
    <xf numFmtId="0" fontId="121" fillId="42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3" fillId="42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2" borderId="36" applyNumberFormat="0" applyAlignment="0" applyProtection="0"/>
    <xf numFmtId="0" fontId="121" fillId="42" borderId="36" applyNumberFormat="0" applyAlignment="0" applyProtection="0"/>
    <xf numFmtId="0" fontId="121" fillId="45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1" fillId="42" borderId="36" applyNumberFormat="0" applyAlignment="0" applyProtection="0"/>
    <xf numFmtId="181" fontId="122" fillId="88" borderId="0">
      <protection locked="0"/>
    </xf>
    <xf numFmtId="203" fontId="122" fillId="88" borderId="0" applyFont="0" applyBorder="0" applyAlignment="0">
      <protection locked="0"/>
    </xf>
    <xf numFmtId="202" fontId="33" fillId="92" borderId="0"/>
    <xf numFmtId="0" fontId="124" fillId="0" borderId="54" applyNumberFormat="0" applyFill="0" applyAlignment="0" applyProtection="0"/>
    <xf numFmtId="170" fontId="125" fillId="0" borderId="55" applyNumberFormat="0" applyFill="0" applyAlignment="0" applyProtection="0"/>
    <xf numFmtId="0" fontId="125" fillId="0" borderId="55" applyNumberFormat="0" applyFill="0" applyAlignment="0" applyProtection="0"/>
    <xf numFmtId="167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6" fillId="0" borderId="26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167" fontId="127" fillId="0" borderId="54" applyNumberFormat="0" applyFill="0" applyAlignment="0" applyProtection="0"/>
    <xf numFmtId="0" fontId="127" fillId="0" borderId="54" applyNumberFormat="0" applyFill="0" applyAlignment="0" applyProtection="0"/>
    <xf numFmtId="0" fontId="124" fillId="0" borderId="54" applyNumberFormat="0" applyFill="0" applyAlignment="0" applyProtection="0"/>
    <xf numFmtId="0" fontId="128" fillId="0" borderId="56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167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9" fillId="0" borderId="54" applyNumberFormat="0" applyFill="0" applyAlignment="0" applyProtection="0"/>
    <xf numFmtId="0" fontId="124" fillId="0" borderId="54" applyNumberFormat="0" applyFill="0" applyAlignment="0" applyProtection="0"/>
    <xf numFmtId="0" fontId="129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170" fontId="130" fillId="80" borderId="37" applyNumberFormat="0" applyAlignment="0" applyProtection="0"/>
    <xf numFmtId="0" fontId="130" fillId="80" borderId="37" applyNumberFormat="0" applyAlignment="0" applyProtection="0"/>
    <xf numFmtId="167" fontId="130" fillId="80" borderId="37" applyNumberFormat="0" applyAlignment="0" applyProtection="0"/>
    <xf numFmtId="0" fontId="130" fillId="80" borderId="37" applyNumberFormat="0" applyAlignment="0" applyProtection="0"/>
    <xf numFmtId="0" fontId="131" fillId="8" borderId="2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167" fontId="132" fillId="80" borderId="37" applyNumberFormat="0" applyAlignment="0" applyProtection="0"/>
    <xf numFmtId="0" fontId="132" fillId="80" borderId="37" applyNumberFormat="0" applyAlignment="0" applyProtection="0"/>
    <xf numFmtId="0" fontId="130" fillId="80" borderId="37" applyNumberFormat="0" applyAlignment="0" applyProtection="0"/>
    <xf numFmtId="0" fontId="133" fillId="7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167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2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4" fillId="80" borderId="37" applyNumberFormat="0" applyAlignment="0" applyProtection="0"/>
    <xf numFmtId="0" fontId="130" fillId="80" borderId="37" applyNumberFormat="0" applyAlignment="0" applyProtection="0"/>
    <xf numFmtId="0" fontId="134" fillId="80" borderId="37" applyNumberFormat="0" applyAlignment="0" applyProtection="0"/>
    <xf numFmtId="0" fontId="130" fillId="80" borderId="37" applyNumberFormat="0" applyAlignment="0" applyProtection="0"/>
    <xf numFmtId="174" fontId="35" fillId="0" borderId="0" applyFill="0" applyBorder="0" applyAlignment="0"/>
    <xf numFmtId="175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0" fontId="135" fillId="0" borderId="54" applyNumberFormat="0" applyFill="0" applyAlignment="0" applyProtection="0"/>
    <xf numFmtId="0" fontId="136" fillId="0" borderId="55" applyNumberFormat="0" applyFill="0" applyAlignment="0" applyProtection="0"/>
    <xf numFmtId="0" fontId="136" fillId="0" borderId="55" applyNumberFormat="0" applyFill="0" applyAlignment="0" applyProtection="0"/>
    <xf numFmtId="0" fontId="135" fillId="0" borderId="54" applyNumberFormat="0" applyFill="0" applyAlignment="0" applyProtection="0"/>
    <xf numFmtId="0" fontId="137" fillId="0" borderId="54" applyNumberFormat="0" applyFill="0" applyAlignment="0" applyProtection="0"/>
    <xf numFmtId="0" fontId="137" fillId="0" borderId="54" applyNumberFormat="0" applyFill="0" applyAlignment="0" applyProtection="0"/>
    <xf numFmtId="0" fontId="137" fillId="0" borderId="54" applyNumberFormat="0" applyFill="0" applyAlignment="0" applyProtection="0"/>
    <xf numFmtId="0" fontId="135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20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05" fontId="138" fillId="0" borderId="0"/>
    <xf numFmtId="38" fontId="88" fillId="0" borderId="0" applyFont="0" applyFill="0" applyBorder="0" applyAlignment="0" applyProtection="0"/>
    <xf numFmtId="206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6" fontId="88" fillId="0" borderId="0" applyFont="0" applyFill="0" applyBorder="0" applyAlignment="0" applyProtection="0"/>
    <xf numFmtId="201" fontId="56" fillId="0" borderId="0"/>
    <xf numFmtId="207" fontId="35" fillId="0" borderId="0" applyFont="0" applyFill="0" applyBorder="0" applyAlignment="0" applyProtection="0"/>
    <xf numFmtId="0" fontId="139" fillId="0" borderId="46" applyNumberFormat="0" applyFill="0" applyAlignment="0" applyProtection="0"/>
    <xf numFmtId="170" fontId="140" fillId="0" borderId="47" applyNumberFormat="0" applyFill="0" applyAlignment="0" applyProtection="0"/>
    <xf numFmtId="0" fontId="140" fillId="0" borderId="47" applyNumberFormat="0" applyFill="0" applyAlignment="0" applyProtection="0"/>
    <xf numFmtId="167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1" fillId="0" borderId="24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167" fontId="142" fillId="0" borderId="46" applyNumberFormat="0" applyFill="0" applyAlignment="0" applyProtection="0"/>
    <xf numFmtId="0" fontId="143" fillId="0" borderId="57" applyNumberFormat="0" applyFill="0" applyAlignment="0" applyProtection="0"/>
    <xf numFmtId="0" fontId="142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167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4" fillId="0" borderId="46" applyNumberFormat="0" applyFill="0" applyAlignment="0" applyProtection="0"/>
    <xf numFmtId="0" fontId="139" fillId="0" borderId="46" applyNumberFormat="0" applyFill="0" applyAlignment="0" applyProtection="0"/>
    <xf numFmtId="0" fontId="144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45" fillId="0" borderId="48" applyNumberFormat="0" applyFill="0" applyAlignment="0" applyProtection="0"/>
    <xf numFmtId="170" fontId="146" fillId="0" borderId="49" applyNumberFormat="0" applyFill="0" applyAlignment="0" applyProtection="0"/>
    <xf numFmtId="0" fontId="146" fillId="0" borderId="49" applyNumberFormat="0" applyFill="0" applyAlignment="0" applyProtection="0"/>
    <xf numFmtId="167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7" fillId="0" borderId="25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167" fontId="148" fillId="0" borderId="48" applyNumberFormat="0" applyFill="0" applyAlignment="0" applyProtection="0"/>
    <xf numFmtId="0" fontId="149" fillId="0" borderId="58" applyNumberFormat="0" applyFill="0" applyAlignment="0" applyProtection="0"/>
    <xf numFmtId="0" fontId="148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167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50" fillId="0" borderId="48" applyNumberFormat="0" applyFill="0" applyAlignment="0" applyProtection="0"/>
    <xf numFmtId="0" fontId="145" fillId="0" borderId="48" applyNumberFormat="0" applyFill="0" applyAlignment="0" applyProtection="0"/>
    <xf numFmtId="0" fontId="150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51" fillId="0" borderId="50" applyNumberFormat="0" applyFill="0" applyAlignment="0" applyProtection="0"/>
    <xf numFmtId="17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167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167" fontId="153" fillId="0" borderId="50" applyNumberFormat="0" applyFill="0" applyAlignment="0" applyProtection="0"/>
    <xf numFmtId="0" fontId="154" fillId="0" borderId="59" applyNumberFormat="0" applyFill="0" applyAlignment="0" applyProtection="0"/>
    <xf numFmtId="0" fontId="153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167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5" fillId="0" borderId="50" applyNumberFormat="0" applyFill="0" applyAlignment="0" applyProtection="0"/>
    <xf numFmtId="0" fontId="155" fillId="0" borderId="50" applyNumberFormat="0" applyFill="0" applyAlignment="0" applyProtection="0"/>
    <xf numFmtId="0" fontId="155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0" applyNumberFormat="0" applyFill="0" applyBorder="0" applyAlignment="0" applyProtection="0"/>
    <xf numFmtId="17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7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7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7" fillId="93" borderId="0" applyAlignment="0">
      <alignment horizontal="left"/>
    </xf>
    <xf numFmtId="0" fontId="158" fillId="45" borderId="0" applyNumberFormat="0" applyBorder="0" applyAlignment="0" applyProtection="0"/>
    <xf numFmtId="0" fontId="159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8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58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9" fillId="45" borderId="0" applyNumberFormat="0" applyBorder="0" applyAlignment="0" applyProtection="0"/>
    <xf numFmtId="170" fontId="162" fillId="45" borderId="0" applyNumberFormat="0" applyBorder="0" applyAlignment="0" applyProtection="0"/>
    <xf numFmtId="0" fontId="162" fillId="45" borderId="0" applyNumberFormat="0" applyBorder="0" applyAlignment="0" applyProtection="0"/>
    <xf numFmtId="167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3" fillId="7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167" fontId="164" fillId="45" borderId="0" applyNumberFormat="0" applyBorder="0" applyAlignment="0" applyProtection="0"/>
    <xf numFmtId="0" fontId="128" fillId="74" borderId="0" applyNumberFormat="0" applyBorder="0" applyAlignment="0" applyProtection="0"/>
    <xf numFmtId="0" fontId="164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167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5" fillId="45" borderId="0" applyNumberFormat="0" applyBorder="0" applyAlignment="0" applyProtection="0"/>
    <xf numFmtId="0" fontId="159" fillId="45" borderId="0" applyNumberFormat="0" applyBorder="0" applyAlignment="0" applyProtection="0"/>
    <xf numFmtId="0" fontId="165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208" fontId="33" fillId="0" borderId="0"/>
    <xf numFmtId="208" fontId="33" fillId="0" borderId="0"/>
    <xf numFmtId="208" fontId="33" fillId="0" borderId="0"/>
    <xf numFmtId="0" fontId="37" fillId="0" borderId="0"/>
    <xf numFmtId="0" fontId="32" fillId="0" borderId="0"/>
    <xf numFmtId="0" fontId="32" fillId="0" borderId="0"/>
    <xf numFmtId="0" fontId="37" fillId="0" borderId="0"/>
    <xf numFmtId="37" fontId="166" fillId="0" borderId="0"/>
    <xf numFmtId="0" fontId="35" fillId="0" borderId="0" applyNumberFormat="0" applyFill="0" applyBorder="0" applyAlignment="0" applyProtection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209" fontId="169" fillId="0" borderId="0"/>
    <xf numFmtId="209" fontId="169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0" fillId="0" borderId="0"/>
    <xf numFmtId="0" fontId="17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0" fillId="0" borderId="0"/>
    <xf numFmtId="0" fontId="44" fillId="0" borderId="0"/>
    <xf numFmtId="0" fontId="33" fillId="0" borderId="0"/>
    <xf numFmtId="210" fontId="28" fillId="0" borderId="0"/>
    <xf numFmtId="0" fontId="44" fillId="0" borderId="0"/>
    <xf numFmtId="21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0" fillId="0" borderId="0"/>
    <xf numFmtId="210" fontId="28" fillId="0" borderId="0"/>
    <xf numFmtId="210" fontId="28" fillId="0" borderId="0"/>
    <xf numFmtId="210" fontId="28" fillId="0" borderId="0"/>
    <xf numFmtId="210" fontId="28" fillId="0" borderId="0"/>
    <xf numFmtId="210" fontId="28" fillId="0" borderId="0"/>
    <xf numFmtId="0" fontId="35" fillId="0" borderId="0"/>
    <xf numFmtId="0" fontId="170" fillId="0" borderId="0"/>
    <xf numFmtId="210" fontId="28" fillId="0" borderId="0"/>
    <xf numFmtId="0" fontId="170" fillId="0" borderId="0"/>
    <xf numFmtId="210" fontId="2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3" fillId="0" borderId="0"/>
    <xf numFmtId="0" fontId="33" fillId="0" borderId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101" fillId="0" borderId="0" applyFont="0" applyFill="0" applyBorder="0" applyAlignment="0" applyProtection="0"/>
    <xf numFmtId="0" fontId="33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3" fillId="0" borderId="0"/>
    <xf numFmtId="17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33" fillId="0" borderId="0"/>
    <xf numFmtId="0" fontId="28" fillId="0" borderId="0"/>
    <xf numFmtId="0" fontId="28" fillId="0" borderId="0"/>
    <xf numFmtId="0" fontId="4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9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3" fillId="0" borderId="0"/>
    <xf numFmtId="167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44" fillId="0" borderId="0"/>
    <xf numFmtId="0" fontId="28" fillId="0" borderId="0"/>
    <xf numFmtId="0" fontId="39" fillId="0" borderId="0"/>
    <xf numFmtId="0" fontId="70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3" fillId="0" borderId="0"/>
    <xf numFmtId="0" fontId="33" fillId="0" borderId="0"/>
    <xf numFmtId="0" fontId="70" fillId="0" borderId="0"/>
    <xf numFmtId="0" fontId="28" fillId="0" borderId="0"/>
    <xf numFmtId="0" fontId="28" fillId="0" borderId="0"/>
    <xf numFmtId="0" fontId="35" fillId="0" borderId="0"/>
    <xf numFmtId="0" fontId="173" fillId="0" borderId="0"/>
    <xf numFmtId="0" fontId="173" fillId="0" borderId="0"/>
    <xf numFmtId="0" fontId="28" fillId="0" borderId="0"/>
    <xf numFmtId="0" fontId="35" fillId="0" borderId="0"/>
    <xf numFmtId="0" fontId="173" fillId="0" borderId="0"/>
    <xf numFmtId="0" fontId="173" fillId="0" borderId="0"/>
    <xf numFmtId="0" fontId="35" fillId="0" borderId="0"/>
    <xf numFmtId="0" fontId="173" fillId="0" borderId="0"/>
    <xf numFmtId="0" fontId="173" fillId="0" borderId="0"/>
    <xf numFmtId="0" fontId="35" fillId="0" borderId="0"/>
    <xf numFmtId="0" fontId="173" fillId="0" borderId="0"/>
    <xf numFmtId="0" fontId="35" fillId="0" borderId="0"/>
    <xf numFmtId="0" fontId="173" fillId="0" borderId="0"/>
    <xf numFmtId="0" fontId="35" fillId="0" borderId="0"/>
    <xf numFmtId="0" fontId="173" fillId="0" borderId="0"/>
    <xf numFmtId="0" fontId="35" fillId="0" borderId="0"/>
    <xf numFmtId="0" fontId="173" fillId="0" borderId="0"/>
    <xf numFmtId="0" fontId="41" fillId="0" borderId="0"/>
    <xf numFmtId="170" fontId="33" fillId="0" borderId="0"/>
    <xf numFmtId="0" fontId="39" fillId="0" borderId="0"/>
    <xf numFmtId="0" fontId="43" fillId="0" borderId="0"/>
    <xf numFmtId="0" fontId="43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0" fontId="44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17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/>
    <xf numFmtId="0" fontId="44" fillId="0" borderId="0"/>
    <xf numFmtId="0" fontId="44" fillId="0" borderId="0"/>
    <xf numFmtId="0" fontId="33" fillId="0" borderId="0"/>
    <xf numFmtId="0" fontId="8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5" fillId="0" borderId="0"/>
    <xf numFmtId="0" fontId="28" fillId="0" borderId="0"/>
    <xf numFmtId="0" fontId="35" fillId="0" borderId="0"/>
    <xf numFmtId="211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8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33" fillId="0" borderId="0"/>
    <xf numFmtId="0" fontId="28" fillId="0" borderId="0"/>
    <xf numFmtId="0" fontId="44" fillId="0" borderId="0"/>
    <xf numFmtId="0" fontId="33" fillId="0" borderId="0"/>
    <xf numFmtId="0" fontId="28" fillId="0" borderId="0"/>
    <xf numFmtId="0" fontId="44" fillId="0" borderId="0"/>
    <xf numFmtId="0" fontId="45" fillId="0" borderId="0"/>
    <xf numFmtId="0" fontId="44" fillId="0" borderId="0"/>
    <xf numFmtId="0" fontId="28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1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33" fillId="0" borderId="0"/>
    <xf numFmtId="0" fontId="39" fillId="0" borderId="0"/>
    <xf numFmtId="167" fontId="33" fillId="0" borderId="0"/>
    <xf numFmtId="0" fontId="33" fillId="0" borderId="0"/>
    <xf numFmtId="0" fontId="39" fillId="0" borderId="0"/>
    <xf numFmtId="0" fontId="39" fillId="0" borderId="0"/>
    <xf numFmtId="167" fontId="42" fillId="0" borderId="0"/>
    <xf numFmtId="167" fontId="44" fillId="0" borderId="0"/>
    <xf numFmtId="0" fontId="39" fillId="0" borderId="0"/>
    <xf numFmtId="0" fontId="33" fillId="0" borderId="0"/>
    <xf numFmtId="0" fontId="35" fillId="0" borderId="0"/>
    <xf numFmtId="167" fontId="44" fillId="0" borderId="0"/>
    <xf numFmtId="0" fontId="35" fillId="0" borderId="0"/>
    <xf numFmtId="0" fontId="33" fillId="0" borderId="0"/>
    <xf numFmtId="0" fontId="35" fillId="0" borderId="0"/>
    <xf numFmtId="0" fontId="44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4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7" fontId="39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28" fillId="0" borderId="0"/>
    <xf numFmtId="0" fontId="43" fillId="0" borderId="0"/>
    <xf numFmtId="0" fontId="31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174" fillId="0" borderId="0" applyNumberFormat="0" applyFont="0" applyBorder="0" applyProtection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9" fillId="0" borderId="0"/>
    <xf numFmtId="167" fontId="35" fillId="0" borderId="0"/>
    <xf numFmtId="0" fontId="35" fillId="0" borderId="0"/>
    <xf numFmtId="0" fontId="33" fillId="0" borderId="0"/>
    <xf numFmtId="0" fontId="39" fillId="0" borderId="0"/>
    <xf numFmtId="170" fontId="33" fillId="0" borderId="0"/>
    <xf numFmtId="167" fontId="35" fillId="0" borderId="0"/>
    <xf numFmtId="0" fontId="35" fillId="0" borderId="0"/>
    <xf numFmtId="0" fontId="39" fillId="0" borderId="0"/>
    <xf numFmtId="0" fontId="28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17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17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42" fillId="0" borderId="0"/>
    <xf numFmtId="0" fontId="28" fillId="0" borderId="0"/>
    <xf numFmtId="0" fontId="28" fillId="0" borderId="0"/>
    <xf numFmtId="0" fontId="35" fillId="0" borderId="0"/>
    <xf numFmtId="0" fontId="4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28" fillId="0" borderId="0"/>
    <xf numFmtId="0" fontId="43" fillId="0" borderId="0"/>
    <xf numFmtId="0" fontId="4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88" fillId="0" borderId="0" applyNumberFormat="0" applyFont="0" applyFill="0" applyBorder="0" applyAlignment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3" fillId="0" borderId="0"/>
    <xf numFmtId="0" fontId="28" fillId="0" borderId="0"/>
    <xf numFmtId="0" fontId="171" fillId="0" borderId="0"/>
    <xf numFmtId="0" fontId="88" fillId="0" borderId="0" applyNumberFormat="0" applyFont="0" applyFill="0" applyBorder="0" applyAlignment="0" applyProtection="0">
      <alignment vertical="top"/>
    </xf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ont="0" applyFill="0" applyBorder="0" applyAlignment="0" applyProtection="0">
      <alignment vertical="top"/>
    </xf>
    <xf numFmtId="170" fontId="44" fillId="0" borderId="0"/>
    <xf numFmtId="0" fontId="33" fillId="0" borderId="0"/>
    <xf numFmtId="0" fontId="28" fillId="0" borderId="0"/>
    <xf numFmtId="0" fontId="28" fillId="0" borderId="0"/>
    <xf numFmtId="0" fontId="88" fillId="0" borderId="0" applyNumberFormat="0" applyFont="0" applyFill="0" applyBorder="0" applyAlignment="0" applyProtection="0">
      <alignment vertical="top"/>
    </xf>
    <xf numFmtId="0" fontId="33" fillId="0" borderId="0"/>
    <xf numFmtId="0" fontId="88" fillId="0" borderId="0" applyNumberFormat="0" applyFont="0" applyFill="0" applyBorder="0" applyAlignment="0" applyProtection="0">
      <alignment vertical="top"/>
    </xf>
    <xf numFmtId="170" fontId="44" fillId="0" borderId="0"/>
    <xf numFmtId="0" fontId="33" fillId="0" borderId="0"/>
    <xf numFmtId="170" fontId="44" fillId="0" borderId="0"/>
    <xf numFmtId="0" fontId="28" fillId="0" borderId="0"/>
    <xf numFmtId="0" fontId="88" fillId="0" borderId="0" applyNumberFormat="0" applyFont="0" applyFill="0" applyBorder="0" applyAlignment="0" applyProtection="0">
      <alignment vertical="top"/>
    </xf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171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176" fillId="0" borderId="0"/>
    <xf numFmtId="0" fontId="35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 applyNumberFormat="0" applyFont="0" applyFill="0" applyBorder="0" applyAlignment="0" applyProtection="0">
      <alignment vertical="top"/>
    </xf>
    <xf numFmtId="0" fontId="35" fillId="0" borderId="0"/>
    <xf numFmtId="0" fontId="42" fillId="0" borderId="0"/>
    <xf numFmtId="0" fontId="35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17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3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5" fillId="0" borderId="0"/>
    <xf numFmtId="0" fontId="39" fillId="0" borderId="0"/>
    <xf numFmtId="0" fontId="33" fillId="0" borderId="0"/>
    <xf numFmtId="0" fontId="39" fillId="0" borderId="0"/>
    <xf numFmtId="167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41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0" fontId="35" fillId="0" borderId="0"/>
    <xf numFmtId="0" fontId="33" fillId="0" borderId="0"/>
    <xf numFmtId="0" fontId="28" fillId="0" borderId="0"/>
    <xf numFmtId="0" fontId="28" fillId="0" borderId="0"/>
    <xf numFmtId="0" fontId="35" fillId="0" borderId="0"/>
    <xf numFmtId="167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167" fontId="28" fillId="0" borderId="0"/>
    <xf numFmtId="0" fontId="33" fillId="0" borderId="0"/>
    <xf numFmtId="167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7" fontId="28" fillId="0" borderId="0"/>
    <xf numFmtId="0" fontId="33" fillId="0" borderId="0"/>
    <xf numFmtId="0" fontId="33" fillId="0" borderId="0"/>
    <xf numFmtId="167" fontId="28" fillId="0" borderId="0"/>
    <xf numFmtId="167" fontId="28" fillId="0" borderId="0"/>
    <xf numFmtId="167" fontId="28" fillId="0" borderId="0"/>
    <xf numFmtId="0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5" fillId="0" borderId="0"/>
    <xf numFmtId="167" fontId="41" fillId="0" borderId="0"/>
    <xf numFmtId="0" fontId="35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28" fillId="0" borderId="0"/>
    <xf numFmtId="0" fontId="35" fillId="0" borderId="0"/>
    <xf numFmtId="167" fontId="28" fillId="0" borderId="0"/>
    <xf numFmtId="0" fontId="39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9" fillId="0" borderId="0"/>
    <xf numFmtId="0" fontId="35" fillId="0" borderId="0">
      <alignment vertical="center"/>
    </xf>
    <xf numFmtId="0" fontId="28" fillId="0" borderId="0"/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67" fontId="41" fillId="0" borderId="0"/>
    <xf numFmtId="0" fontId="33" fillId="0" borderId="0"/>
    <xf numFmtId="0" fontId="28" fillId="0" borderId="0"/>
    <xf numFmtId="0" fontId="43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89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5" fillId="0" borderId="0">
      <alignment vertical="center"/>
    </xf>
    <xf numFmtId="0" fontId="69" fillId="94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1" fillId="0" borderId="0"/>
    <xf numFmtId="0" fontId="35" fillId="0" borderId="0"/>
    <xf numFmtId="0" fontId="177" fillId="0" borderId="0"/>
    <xf numFmtId="0" fontId="177" fillId="0" borderId="0"/>
    <xf numFmtId="0" fontId="33" fillId="0" borderId="0"/>
    <xf numFmtId="0" fontId="177" fillId="0" borderId="0"/>
    <xf numFmtId="167" fontId="35" fillId="0" borderId="0"/>
    <xf numFmtId="167" fontId="35" fillId="0" borderId="0"/>
    <xf numFmtId="0" fontId="28" fillId="0" borderId="0"/>
    <xf numFmtId="0" fontId="28" fillId="0" borderId="0"/>
    <xf numFmtId="0" fontId="33" fillId="0" borderId="0"/>
    <xf numFmtId="167" fontId="44" fillId="0" borderId="0"/>
    <xf numFmtId="0" fontId="28" fillId="0" borderId="0"/>
    <xf numFmtId="0" fontId="44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67" fontId="41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43" fillId="0" borderId="0"/>
    <xf numFmtId="0" fontId="28" fillId="0" borderId="0"/>
    <xf numFmtId="0" fontId="39" fillId="0" borderId="0"/>
    <xf numFmtId="0" fontId="43" fillId="0" borderId="0"/>
    <xf numFmtId="0" fontId="177" fillId="0" borderId="0"/>
    <xf numFmtId="0" fontId="17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67" fontId="41" fillId="0" borderId="0"/>
    <xf numFmtId="0" fontId="41" fillId="0" borderId="0"/>
    <xf numFmtId="0" fontId="28" fillId="0" borderId="0"/>
    <xf numFmtId="0" fontId="177" fillId="0" borderId="0"/>
    <xf numFmtId="0" fontId="44" fillId="0" borderId="0"/>
    <xf numFmtId="0" fontId="28" fillId="0" borderId="0"/>
    <xf numFmtId="0" fontId="4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28" fillId="0" borderId="0"/>
    <xf numFmtId="0" fontId="89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41" fillId="0" borderId="0"/>
    <xf numFmtId="0" fontId="39" fillId="0" borderId="0"/>
    <xf numFmtId="167" fontId="44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28" fillId="0" borderId="0"/>
    <xf numFmtId="0" fontId="43" fillId="0" borderId="0"/>
    <xf numFmtId="167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41" fillId="0" borderId="0"/>
    <xf numFmtId="0" fontId="28" fillId="0" borderId="0"/>
    <xf numFmtId="0" fontId="39" fillId="0" borderId="0"/>
    <xf numFmtId="0" fontId="33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28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167" fontId="28" fillId="0" borderId="0"/>
    <xf numFmtId="0" fontId="4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1" fillId="0" borderId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7" fontId="17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9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28" fillId="0" borderId="0"/>
    <xf numFmtId="0" fontId="171" fillId="0" borderId="0"/>
    <xf numFmtId="0" fontId="33" fillId="0" borderId="0"/>
    <xf numFmtId="0" fontId="44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44" fillId="0" borderId="0"/>
    <xf numFmtId="0" fontId="33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42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40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42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42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45" fillId="40" borderId="60" applyNumberFormat="0" applyFon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67" fontId="179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67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67" fontId="179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80" fillId="83" borderId="40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67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78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0" fontId="182" fillId="78" borderId="41" applyNumberFormat="0" applyAlignment="0" applyProtection="0"/>
    <xf numFmtId="0" fontId="182" fillId="78" borderId="41" applyNumberFormat="0" applyAlignment="0" applyProtection="0"/>
    <xf numFmtId="2" fontId="33" fillId="0" borderId="0"/>
    <xf numFmtId="0" fontId="183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2" fontId="33" fillId="0" borderId="0"/>
    <xf numFmtId="2" fontId="33" fillId="0" borderId="0"/>
    <xf numFmtId="2" fontId="33" fillId="0" borderId="0"/>
    <xf numFmtId="2" fontId="33" fillId="0" borderId="0"/>
    <xf numFmtId="2" fontId="33" fillId="0" borderId="0"/>
    <xf numFmtId="2" fontId="33" fillId="0" borderId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3" fillId="78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8" borderId="41" applyNumberFormat="0" applyAlignment="0" applyProtection="0"/>
    <xf numFmtId="0" fontId="182" fillId="79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2" fillId="78" borderId="41" applyNumberFormat="0" applyAlignment="0" applyProtection="0"/>
    <xf numFmtId="2" fontId="33" fillId="0" borderId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178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14" fontId="35" fillId="0" borderId="0" applyFont="0" applyFill="0" applyBorder="0" applyAlignment="0" applyProtection="0"/>
    <xf numFmtId="215" fontId="101" fillId="0" borderId="0" applyFont="0" applyFill="0" applyBorder="0" applyAlignment="0" applyProtection="0"/>
    <xf numFmtId="216" fontId="33" fillId="0" borderId="0" applyFont="0" applyFill="0" applyBorder="0" applyAlignment="0" applyProtection="0"/>
    <xf numFmtId="2" fontId="184" fillId="95" borderId="0">
      <protection locked="0"/>
    </xf>
    <xf numFmtId="217" fontId="33" fillId="0" borderId="0"/>
    <xf numFmtId="217" fontId="33" fillId="0" borderId="0"/>
    <xf numFmtId="217" fontId="33" fillId="0" borderId="0"/>
    <xf numFmtId="174" fontId="35" fillId="0" borderId="0" applyFill="0" applyBorder="0" applyAlignment="0"/>
    <xf numFmtId="175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89" fontId="28" fillId="0" borderId="35"/>
    <xf numFmtId="0" fontId="185" fillId="0" borderId="0"/>
    <xf numFmtId="0" fontId="185" fillId="0" borderId="0"/>
    <xf numFmtId="0" fontId="185" fillId="0" borderId="61">
      <alignment horizontal="right"/>
    </xf>
    <xf numFmtId="0" fontId="185" fillId="0" borderId="61">
      <alignment horizontal="right"/>
    </xf>
    <xf numFmtId="0" fontId="185" fillId="0" borderId="0"/>
    <xf numFmtId="9" fontId="33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219" fontId="33" fillId="0" borderId="0" applyFont="0" applyFill="0" applyBorder="0" applyAlignment="0" applyProtection="0"/>
    <xf numFmtId="220" fontId="33" fillId="0" borderId="0" applyFont="0" applyFill="0" applyBorder="0" applyAlignment="0" applyProtection="0"/>
    <xf numFmtId="180" fontId="186" fillId="0" borderId="35">
      <alignment vertical="center" wrapText="1"/>
    </xf>
    <xf numFmtId="180" fontId="186" fillId="0" borderId="35">
      <alignment vertical="center" wrapText="1"/>
    </xf>
    <xf numFmtId="0" fontId="187" fillId="0" borderId="0" applyNumberFormat="0" applyBorder="0" applyProtection="0"/>
    <xf numFmtId="210" fontId="187" fillId="0" borderId="0" applyBorder="0" applyProtection="0"/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88" fillId="96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79" borderId="64" applyNumberFormat="0">
      <protection locked="0"/>
    </xf>
    <xf numFmtId="0" fontId="69" fillId="79" borderId="64" applyNumberFormat="0">
      <protection locked="0"/>
    </xf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88" fillId="88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88" fillId="95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0" fontId="28" fillId="105" borderId="35"/>
    <xf numFmtId="0" fontId="28" fillId="105" borderId="35"/>
    <xf numFmtId="0" fontId="28" fillId="54" borderId="53"/>
    <xf numFmtId="172" fontId="28" fillId="106" borderId="35"/>
    <xf numFmtId="189" fontId="28" fillId="0" borderId="35"/>
    <xf numFmtId="0" fontId="28" fillId="82" borderId="53"/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33" fillId="108" borderId="66">
      <alignment horizontal="center"/>
    </xf>
    <xf numFmtId="49" fontId="196" fillId="0" borderId="0"/>
    <xf numFmtId="0" fontId="196" fillId="0" borderId="0"/>
    <xf numFmtId="0" fontId="28" fillId="109" borderId="67"/>
    <xf numFmtId="0" fontId="28" fillId="109" borderId="67"/>
    <xf numFmtId="0" fontId="28" fillId="110" borderId="35"/>
    <xf numFmtId="0" fontId="28" fillId="110" borderId="67"/>
    <xf numFmtId="0" fontId="28" fillId="110" borderId="67"/>
    <xf numFmtId="0" fontId="28" fillId="54" borderId="67"/>
    <xf numFmtId="0" fontId="28" fillId="54" borderId="67"/>
    <xf numFmtId="0" fontId="28" fillId="54" borderId="67"/>
    <xf numFmtId="0" fontId="28" fillId="111" borderId="67"/>
    <xf numFmtId="0" fontId="28" fillId="111" borderId="67"/>
    <xf numFmtId="40" fontId="28" fillId="54" borderId="67"/>
    <xf numFmtId="40" fontId="28" fillId="54" borderId="67"/>
    <xf numFmtId="0" fontId="28" fillId="54" borderId="67"/>
    <xf numFmtId="221" fontId="197" fillId="0" borderId="35"/>
    <xf numFmtId="3" fontId="197" fillId="0" borderId="35"/>
    <xf numFmtId="0" fontId="28" fillId="54" borderId="67"/>
    <xf numFmtId="222" fontId="28" fillId="0" borderId="35"/>
    <xf numFmtId="172" fontId="28" fillId="0" borderId="35"/>
    <xf numFmtId="222" fontId="28" fillId="0" borderId="35"/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9" fillId="108" borderId="66">
      <alignment vertical="center"/>
    </xf>
    <xf numFmtId="49" fontId="195" fillId="107" borderId="66">
      <alignment vertical="top"/>
    </xf>
    <xf numFmtId="49" fontId="195" fillId="107" borderId="66">
      <alignment vertical="center" wrapText="1"/>
    </xf>
    <xf numFmtId="49" fontId="195" fillId="107" borderId="66">
      <alignment vertical="center"/>
    </xf>
    <xf numFmtId="49" fontId="195" fillId="107" borderId="66">
      <alignment vertical="center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33" fillId="108" borderId="66">
      <alignment vertical="center"/>
    </xf>
    <xf numFmtId="49" fontId="195" fillId="0" borderId="0">
      <alignment horizontal="right" wrapText="1"/>
    </xf>
    <xf numFmtId="49" fontId="195" fillId="0" borderId="0">
      <alignment horizontal="right" wrapText="1"/>
    </xf>
    <xf numFmtId="0" fontId="28" fillId="112" borderId="67"/>
    <xf numFmtId="0" fontId="28" fillId="112" borderId="67"/>
    <xf numFmtId="0" fontId="28" fillId="112" borderId="67"/>
    <xf numFmtId="0" fontId="28" fillId="54" borderId="67"/>
    <xf numFmtId="0" fontId="28" fillId="54" borderId="67"/>
    <xf numFmtId="221" fontId="28" fillId="113" borderId="35"/>
    <xf numFmtId="1" fontId="28" fillId="113" borderId="35"/>
    <xf numFmtId="0" fontId="28" fillId="114" borderId="53"/>
    <xf numFmtId="176" fontId="56" fillId="0" borderId="0"/>
    <xf numFmtId="0" fontId="3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3" fillId="88" borderId="0"/>
    <xf numFmtId="0" fontId="35" fillId="0" borderId="0"/>
    <xf numFmtId="0" fontId="35" fillId="0" borderId="0"/>
    <xf numFmtId="0" fontId="36" fillId="0" borderId="0"/>
    <xf numFmtId="0" fontId="36" fillId="0" borderId="0"/>
    <xf numFmtId="167" fontId="36" fillId="0" borderId="0"/>
    <xf numFmtId="167" fontId="35" fillId="0" borderId="0"/>
    <xf numFmtId="0" fontId="35" fillId="0" borderId="0"/>
    <xf numFmtId="0" fontId="36" fillId="0" borderId="0"/>
    <xf numFmtId="167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2" fillId="0" borderId="0"/>
    <xf numFmtId="0" fontId="202" fillId="0" borderId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3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3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91" fillId="0" borderId="70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3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1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0" fontId="205" fillId="0" borderId="35">
      <alignment horizontal="center"/>
    </xf>
    <xf numFmtId="38" fontId="205" fillId="0" borderId="35">
      <alignment horizontal="center"/>
    </xf>
    <xf numFmtId="40" fontId="205" fillId="0" borderId="35">
      <alignment horizontal="center"/>
    </xf>
    <xf numFmtId="176" fontId="205" fillId="0" borderId="35">
      <alignment horizontal="center"/>
    </xf>
    <xf numFmtId="210" fontId="206" fillId="115" borderId="0"/>
    <xf numFmtId="0" fontId="207" fillId="0" borderId="71" applyBorder="0" applyAlignment="0"/>
    <xf numFmtId="0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4" fontId="208" fillId="116" borderId="0" applyNumberFormat="0">
      <alignment horizontal="centerContinuous"/>
    </xf>
    <xf numFmtId="0" fontId="209" fillId="0" borderId="0" applyNumberFormat="0" applyFill="0" applyBorder="0" applyAlignment="0" applyProtection="0"/>
    <xf numFmtId="17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7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49" fontId="45" fillId="0" borderId="0" applyFill="0" applyBorder="0" applyAlignment="0"/>
    <xf numFmtId="214" fontId="35" fillId="0" borderId="0" applyFill="0" applyBorder="0" applyAlignment="0"/>
    <xf numFmtId="223" fontId="35" fillId="0" borderId="0" applyFill="0" applyBorder="0" applyAlignment="0"/>
    <xf numFmtId="0" fontId="217" fillId="0" borderId="0" applyFill="0" applyBorder="0" applyProtection="0">
      <alignment horizontal="left" vertical="top"/>
    </xf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224" fontId="221" fillId="0" borderId="72"/>
    <xf numFmtId="225" fontId="222" fillId="0" borderId="0"/>
    <xf numFmtId="226" fontId="223" fillId="0" borderId="0"/>
    <xf numFmtId="0" fontId="224" fillId="0" borderId="0">
      <alignment horizontal="left" vertical="top"/>
    </xf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9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6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6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6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9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227" fontId="33" fillId="0" borderId="0" applyFont="0" applyFill="0" applyBorder="0" applyAlignment="0" applyProtection="0"/>
    <xf numFmtId="3" fontId="92" fillId="117" borderId="0" applyFont="0" applyFill="0" applyBorder="0" applyAlignment="0" applyProtection="0"/>
    <xf numFmtId="228" fontId="33" fillId="0" borderId="0" applyFon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7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7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7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37" fontId="122" fillId="96" borderId="0" applyNumberFormat="0" applyBorder="0" applyAlignment="0" applyProtection="0"/>
    <xf numFmtId="37" fontId="69" fillId="0" borderId="0"/>
    <xf numFmtId="3" fontId="227" fillId="0" borderId="52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41" fillId="9" borderId="28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0" fontId="42" fillId="9" borderId="28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67" fontId="35" fillId="40" borderId="60" applyNumberFormat="0" applyFont="0" applyAlignment="0" applyProtection="0"/>
    <xf numFmtId="0" fontId="33" fillId="40" borderId="60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67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67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69" fillId="73" borderId="4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67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42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28" fillId="9" borderId="28" applyNumberFormat="0" applyFont="0" applyAlignment="0" applyProtection="0"/>
    <xf numFmtId="205" fontId="138" fillId="0" borderId="0"/>
    <xf numFmtId="229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30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8" fillId="0" borderId="0" applyFont="0" applyFill="0" applyBorder="0" applyAlignment="0" applyProtection="0"/>
    <xf numFmtId="23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6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6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4" fillId="0" borderId="0">
      <alignment horizontal="left"/>
    </xf>
    <xf numFmtId="37" fontId="33" fillId="95" borderId="0" applyNumberFormat="0" applyFont="0" applyBorder="0" applyAlignment="0" applyProtection="0"/>
    <xf numFmtId="1" fontId="230" fillId="0" borderId="0">
      <alignment horizontal="right"/>
    </xf>
    <xf numFmtId="0" fontId="56" fillId="0" borderId="0"/>
    <xf numFmtId="0" fontId="56" fillId="0" borderId="0"/>
    <xf numFmtId="236" fontId="231" fillId="0" borderId="0">
      <alignment horizontal="right" vertical="center"/>
      <protection locked="0"/>
    </xf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170" fontId="232" fillId="41" borderId="0" applyNumberFormat="0" applyBorder="0" applyAlignment="0" applyProtection="0"/>
    <xf numFmtId="0" fontId="232" fillId="41" borderId="0" applyNumberFormat="0" applyBorder="0" applyAlignment="0" applyProtection="0"/>
    <xf numFmtId="167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3" fillId="6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167" fontId="234" fillId="37" borderId="0" applyNumberFormat="0" applyBorder="0" applyAlignment="0" applyProtection="0"/>
    <xf numFmtId="0" fontId="235" fillId="73" borderId="0" applyNumberFormat="0" applyBorder="0" applyAlignment="0" applyProtection="0"/>
    <xf numFmtId="0" fontId="234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167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6" fillId="37" borderId="0" applyNumberFormat="0" applyBorder="0" applyAlignment="0" applyProtection="0"/>
    <xf numFmtId="0" fontId="232" fillId="37" borderId="0" applyNumberFormat="0" applyBorder="0" applyAlignment="0" applyProtection="0"/>
    <xf numFmtId="0" fontId="236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18" fillId="0" borderId="0" applyNumberFormat="0" applyFill="0" applyBorder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145" fillId="0" borderId="48" applyNumberFormat="0" applyFill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139" fillId="0" borderId="46" applyNumberFormat="0" applyFill="0" applyAlignment="0" applyProtection="0"/>
    <xf numFmtId="0" fontId="209" fillId="0" borderId="0" applyNumberFormat="0" applyFill="0" applyBorder="0" applyAlignment="0" applyProtection="0"/>
    <xf numFmtId="0" fontId="124" fillId="0" borderId="54" applyNumberFormat="0" applyFill="0" applyAlignment="0" applyProtection="0"/>
    <xf numFmtId="0" fontId="12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125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608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6" fillId="0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 readingOrder="1"/>
    </xf>
    <xf numFmtId="0" fontId="8" fillId="4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readingOrder="1"/>
    </xf>
    <xf numFmtId="0" fontId="13" fillId="0" borderId="0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7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9" fontId="10" fillId="0" borderId="0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Border="1" applyAlignment="1">
      <alignment horizontal="left" vertical="center" wrapText="1" indent="1" readingOrder="1"/>
    </xf>
    <xf numFmtId="9" fontId="21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left" vertical="center" wrapText="1" readingOrder="1"/>
    </xf>
    <xf numFmtId="3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9" fontId="237" fillId="0" borderId="0" xfId="0" applyNumberFormat="1" applyFont="1" applyFill="1" applyBorder="1" applyAlignment="1">
      <alignment horizontal="center" wrapText="1" readingOrder="1"/>
    </xf>
    <xf numFmtId="9" fontId="238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left" vertical="center" wrapText="1" indent="4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center" wrapText="1" readingOrder="1"/>
    </xf>
    <xf numFmtId="9" fontId="237" fillId="0" borderId="0" xfId="0" applyNumberFormat="1" applyFont="1" applyFill="1" applyBorder="1" applyAlignment="1">
      <alignment horizontal="center" vertical="center" wrapText="1" readingOrder="1"/>
    </xf>
    <xf numFmtId="3" fontId="16" fillId="0" borderId="0" xfId="0" applyNumberFormat="1" applyFont="1" applyFill="1" applyBorder="1" applyAlignment="1">
      <alignment horizontal="center" vertical="center" wrapText="1" readingOrder="1"/>
    </xf>
    <xf numFmtId="9" fontId="24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inden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239" fillId="0" borderId="0" xfId="0" applyFont="1" applyFill="1" applyBorder="1" applyAlignment="1"/>
    <xf numFmtId="0" fontId="240" fillId="0" borderId="0" xfId="0" applyFont="1" applyFill="1" applyBorder="1" applyAlignment="1">
      <alignment horizontal="center" vertical="center" wrapText="1" readingOrder="1"/>
    </xf>
    <xf numFmtId="0" fontId="240" fillId="0" borderId="0" xfId="0" applyFont="1" applyFill="1" applyBorder="1" applyAlignment="1">
      <alignment vertical="center" wrapText="1" readingOrder="1"/>
    </xf>
    <xf numFmtId="0" fontId="241" fillId="0" borderId="0" xfId="0" applyFont="1" applyFill="1" applyBorder="1"/>
    <xf numFmtId="0" fontId="241" fillId="2" borderId="0" xfId="0" applyFont="1" applyFill="1"/>
    <xf numFmtId="0" fontId="239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30" fillId="0" borderId="0" xfId="0" applyFont="1"/>
    <xf numFmtId="9" fontId="11" fillId="118" borderId="0" xfId="0" applyNumberFormat="1" applyFont="1" applyFill="1" applyAlignment="1">
      <alignment horizontal="center" vertical="center" wrapText="1" readingOrder="1"/>
    </xf>
    <xf numFmtId="9" fontId="12" fillId="118" borderId="0" xfId="0" applyNumberFormat="1" applyFont="1" applyFill="1" applyAlignment="1">
      <alignment horizontal="center" vertical="center" wrapText="1" readingOrder="1"/>
    </xf>
    <xf numFmtId="0" fontId="10" fillId="118" borderId="0" xfId="0" applyFont="1" applyFill="1" applyBorder="1" applyAlignment="1">
      <alignment horizontal="left" vertical="center" wrapText="1" indent="1"/>
    </xf>
    <xf numFmtId="0" fontId="14" fillId="118" borderId="0" xfId="0" applyFont="1" applyFill="1" applyBorder="1" applyAlignment="1">
      <alignment horizontal="left" vertical="center" indent="1"/>
    </xf>
    <xf numFmtId="0" fontId="6" fillId="118" borderId="0" xfId="0" applyFont="1" applyFill="1" applyBorder="1" applyAlignment="1">
      <alignment horizontal="center" vertical="center"/>
    </xf>
    <xf numFmtId="3" fontId="243" fillId="118" borderId="0" xfId="0" applyNumberFormat="1" applyFont="1" applyFill="1" applyBorder="1" applyAlignment="1">
      <alignment horizontal="center" vertical="center" wrapText="1" readingOrder="1"/>
    </xf>
    <xf numFmtId="0" fontId="13" fillId="118" borderId="0" xfId="0" applyFont="1" applyFill="1" applyBorder="1" applyAlignment="1">
      <alignment horizontal="center" vertical="center" wrapText="1"/>
    </xf>
    <xf numFmtId="0" fontId="9" fillId="118" borderId="0" xfId="0" applyFont="1" applyFill="1" applyBorder="1" applyAlignment="1">
      <alignment horizontal="center" vertical="center"/>
    </xf>
    <xf numFmtId="237" fontId="10" fillId="118" borderId="11" xfId="0" applyNumberFormat="1" applyFont="1" applyFill="1" applyBorder="1" applyAlignment="1">
      <alignment horizontal="center" vertical="center" wrapText="1" readingOrder="1"/>
    </xf>
    <xf numFmtId="237" fontId="13" fillId="118" borderId="11" xfId="0" applyNumberFormat="1" applyFont="1" applyFill="1" applyBorder="1" applyAlignment="1">
      <alignment horizontal="center" vertical="center" wrapText="1"/>
    </xf>
    <xf numFmtId="237" fontId="10" fillId="118" borderId="12" xfId="0" applyNumberFormat="1" applyFont="1" applyFill="1" applyBorder="1" applyAlignment="1">
      <alignment horizontal="center" vertical="center" wrapText="1" readingOrder="1"/>
    </xf>
    <xf numFmtId="237" fontId="13" fillId="118" borderId="12" xfId="0" applyNumberFormat="1" applyFont="1" applyFill="1" applyBorder="1" applyAlignment="1">
      <alignment horizontal="center" vertical="center" wrapText="1"/>
    </xf>
    <xf numFmtId="237" fontId="10" fillId="118" borderId="29" xfId="0" applyNumberFormat="1" applyFont="1" applyFill="1" applyBorder="1" applyAlignment="1">
      <alignment horizontal="center" vertical="center" wrapText="1" readingOrder="1"/>
    </xf>
    <xf numFmtId="237" fontId="13" fillId="118" borderId="29" xfId="0" applyNumberFormat="1" applyFont="1" applyFill="1" applyBorder="1" applyAlignment="1">
      <alignment horizontal="center" vertical="center" wrapText="1"/>
    </xf>
    <xf numFmtId="237" fontId="10" fillId="118" borderId="14" xfId="0" applyNumberFormat="1" applyFont="1" applyFill="1" applyBorder="1" applyAlignment="1">
      <alignment horizontal="center" vertical="center" wrapText="1" readingOrder="1"/>
    </xf>
    <xf numFmtId="237" fontId="16" fillId="118" borderId="8" xfId="0" applyNumberFormat="1" applyFont="1" applyFill="1" applyBorder="1" applyAlignment="1">
      <alignment horizontal="center" vertical="center" wrapText="1" readingOrder="1"/>
    </xf>
    <xf numFmtId="237" fontId="10" fillId="118" borderId="9" xfId="0" applyNumberFormat="1" applyFont="1" applyFill="1" applyBorder="1" applyAlignment="1">
      <alignment horizontal="center" vertical="center" wrapText="1" readingOrder="1"/>
    </xf>
    <xf numFmtId="237" fontId="16" fillId="118" borderId="10" xfId="0" applyNumberFormat="1" applyFont="1" applyFill="1" applyBorder="1" applyAlignment="1">
      <alignment horizontal="center" vertical="center" wrapText="1" readingOrder="1"/>
    </xf>
    <xf numFmtId="237" fontId="18" fillId="118" borderId="0" xfId="0" applyNumberFormat="1" applyFont="1" applyFill="1" applyBorder="1" applyAlignment="1">
      <alignment horizontal="center" vertical="center"/>
    </xf>
    <xf numFmtId="237" fontId="19" fillId="118" borderId="0" xfId="0" applyNumberFormat="1" applyFont="1" applyFill="1" applyBorder="1" applyAlignment="1">
      <alignment horizontal="center" vertical="center" wrapText="1"/>
    </xf>
    <xf numFmtId="237" fontId="9" fillId="118" borderId="0" xfId="0" applyNumberFormat="1" applyFont="1" applyFill="1" applyBorder="1" applyAlignment="1">
      <alignment horizontal="center" vertical="center"/>
    </xf>
    <xf numFmtId="0" fontId="13" fillId="118" borderId="0" xfId="0" applyFont="1" applyFill="1" applyBorder="1" applyAlignment="1">
      <alignment vertical="center" wrapText="1"/>
    </xf>
    <xf numFmtId="0" fontId="10" fillId="118" borderId="6" xfId="0" applyFont="1" applyFill="1" applyBorder="1" applyAlignment="1">
      <alignment horizontal="left" vertical="center" wrapText="1" indent="1"/>
    </xf>
    <xf numFmtId="0" fontId="15" fillId="118" borderId="16" xfId="0" applyFont="1" applyFill="1" applyBorder="1" applyAlignment="1">
      <alignment horizontal="left" vertical="center" wrapText="1" readingOrder="1"/>
    </xf>
    <xf numFmtId="0" fontId="16" fillId="118" borderId="0" xfId="0" applyFont="1" applyFill="1" applyBorder="1" applyAlignment="1">
      <alignment horizontal="left" vertical="center" wrapText="1" indent="1"/>
    </xf>
    <xf numFmtId="0" fontId="10" fillId="118" borderId="17" xfId="0" applyFont="1" applyFill="1" applyBorder="1" applyAlignment="1">
      <alignment horizontal="center" vertical="center" wrapText="1" readingOrder="1"/>
    </xf>
    <xf numFmtId="0" fontId="13" fillId="118" borderId="9" xfId="0" applyFont="1" applyFill="1" applyBorder="1" applyAlignment="1">
      <alignment vertical="center" wrapText="1"/>
    </xf>
    <xf numFmtId="0" fontId="13" fillId="118" borderId="10" xfId="0" applyFont="1" applyFill="1" applyBorder="1" applyAlignment="1">
      <alignment vertical="center" wrapText="1"/>
    </xf>
    <xf numFmtId="0" fontId="13" fillId="118" borderId="0" xfId="0" applyFont="1" applyFill="1" applyBorder="1" applyAlignment="1">
      <alignment wrapText="1"/>
    </xf>
    <xf numFmtId="0" fontId="20" fillId="118" borderId="0" xfId="0" applyFont="1" applyFill="1" applyBorder="1" applyAlignment="1">
      <alignment horizontal="center" vertical="center" wrapText="1"/>
    </xf>
    <xf numFmtId="0" fontId="7" fillId="118" borderId="0" xfId="0" applyFont="1" applyFill="1" applyBorder="1" applyAlignment="1">
      <alignment horizontal="left" vertical="center" indent="1"/>
    </xf>
    <xf numFmtId="0" fontId="7" fillId="118" borderId="0" xfId="0" applyFont="1" applyFill="1" applyBorder="1" applyAlignment="1">
      <alignment horizontal="center" vertical="center" wrapText="1"/>
    </xf>
    <xf numFmtId="0" fontId="10" fillId="118" borderId="0" xfId="0" applyFont="1" applyFill="1" applyBorder="1" applyAlignment="1">
      <alignment horizontal="center" vertical="center" wrapText="1" readingOrder="1"/>
    </xf>
    <xf numFmtId="0" fontId="16" fillId="118" borderId="76" xfId="0" applyFont="1" applyFill="1" applyBorder="1" applyAlignment="1">
      <alignment horizontal="center" vertical="center" wrapText="1" readingOrder="1"/>
    </xf>
    <xf numFmtId="0" fontId="15" fillId="118" borderId="0" xfId="0" applyFont="1" applyFill="1" applyBorder="1" applyAlignment="1">
      <alignment horizontal="left" vertical="center" wrapText="1" readingOrder="1"/>
    </xf>
    <xf numFmtId="0" fontId="11" fillId="118" borderId="0" xfId="0" applyFont="1" applyFill="1" applyBorder="1" applyAlignment="1">
      <alignment horizontal="center" vertical="center" wrapText="1" readingOrder="1"/>
    </xf>
    <xf numFmtId="0" fontId="10" fillId="118" borderId="0" xfId="0" applyFont="1" applyFill="1" applyBorder="1" applyAlignment="1">
      <alignment horizontal="center" vertical="center" wrapText="1"/>
    </xf>
    <xf numFmtId="9" fontId="11" fillId="118" borderId="0" xfId="0" applyNumberFormat="1" applyFont="1" applyFill="1" applyBorder="1" applyAlignment="1">
      <alignment horizontal="center" wrapText="1"/>
    </xf>
    <xf numFmtId="3" fontId="22" fillId="118" borderId="11" xfId="0" applyNumberFormat="1" applyFont="1" applyFill="1" applyBorder="1" applyAlignment="1">
      <alignment horizontal="center" vertical="center" wrapText="1" readingOrder="1"/>
    </xf>
    <xf numFmtId="0" fontId="22" fillId="118" borderId="29" xfId="0" applyFont="1" applyFill="1" applyBorder="1" applyAlignment="1">
      <alignment horizontal="center" vertical="center" wrapText="1" readingOrder="1"/>
    </xf>
    <xf numFmtId="3" fontId="22" fillId="118" borderId="29" xfId="0" applyNumberFormat="1" applyFont="1" applyFill="1" applyBorder="1" applyAlignment="1">
      <alignment horizontal="center" vertical="center" wrapText="1" readingOrder="1"/>
    </xf>
    <xf numFmtId="0" fontId="22" fillId="118" borderId="29" xfId="0" applyFont="1" applyFill="1" applyBorder="1" applyAlignment="1">
      <alignment horizontal="center" wrapText="1" readingOrder="1"/>
    </xf>
    <xf numFmtId="0" fontId="22" fillId="118" borderId="14" xfId="0" applyFont="1" applyFill="1" applyBorder="1" applyAlignment="1">
      <alignment horizontal="center" vertical="center" wrapText="1" readingOrder="1"/>
    </xf>
    <xf numFmtId="3" fontId="22" fillId="118" borderId="15" xfId="0" applyNumberFormat="1" applyFont="1" applyFill="1" applyBorder="1" applyAlignment="1">
      <alignment horizontal="center" vertical="center" wrapText="1" readingOrder="1"/>
    </xf>
    <xf numFmtId="3" fontId="22" fillId="118" borderId="77" xfId="0" applyNumberFormat="1" applyFont="1" applyFill="1" applyBorder="1" applyAlignment="1">
      <alignment horizontal="center" vertical="center" wrapText="1" readingOrder="1"/>
    </xf>
    <xf numFmtId="0" fontId="10" fillId="118" borderId="0" xfId="0" applyFont="1" applyFill="1" applyBorder="1" applyAlignment="1">
      <alignment horizontal="left" wrapText="1" indent="1"/>
    </xf>
    <xf numFmtId="0" fontId="10" fillId="118" borderId="0" xfId="0" applyFont="1" applyFill="1" applyBorder="1" applyAlignment="1">
      <alignment horizontal="left" wrapText="1" indent="2"/>
    </xf>
    <xf numFmtId="0" fontId="10" fillId="118" borderId="13" xfId="0" applyFont="1" applyFill="1" applyBorder="1" applyAlignment="1">
      <alignment horizontal="left" wrapText="1" indent="1"/>
    </xf>
    <xf numFmtId="0" fontId="9" fillId="118" borderId="0" xfId="0" applyFont="1" applyFill="1" applyBorder="1" applyAlignment="1">
      <alignment horizontal="left" vertical="center" indent="1"/>
    </xf>
    <xf numFmtId="3" fontId="9" fillId="118" borderId="0" xfId="0" applyNumberFormat="1" applyFont="1" applyFill="1" applyBorder="1" applyAlignment="1">
      <alignment horizontal="center" vertical="center"/>
    </xf>
    <xf numFmtId="0" fontId="23" fillId="118" borderId="0" xfId="0" applyFont="1" applyFill="1" applyBorder="1" applyAlignment="1">
      <alignment horizontal="left" vertical="center" indent="1"/>
    </xf>
    <xf numFmtId="0" fontId="9" fillId="118" borderId="0" xfId="0" applyFont="1" applyFill="1" applyAlignment="1">
      <alignment horizontal="center" vertical="center"/>
    </xf>
    <xf numFmtId="0" fontId="6" fillId="118" borderId="0" xfId="0" applyFont="1" applyFill="1" applyAlignment="1">
      <alignment horizontal="center" vertical="center"/>
    </xf>
    <xf numFmtId="0" fontId="16" fillId="118" borderId="22" xfId="0" applyFont="1" applyFill="1" applyBorder="1" applyAlignment="1">
      <alignment horizontal="left" vertical="center" wrapText="1" indent="1"/>
    </xf>
    <xf numFmtId="3" fontId="16" fillId="118" borderId="11" xfId="0" applyNumberFormat="1" applyFont="1" applyFill="1" applyBorder="1" applyAlignment="1">
      <alignment horizontal="center" vertical="center" wrapText="1" readingOrder="1"/>
    </xf>
    <xf numFmtId="9" fontId="24" fillId="118" borderId="11" xfId="0" applyNumberFormat="1" applyFont="1" applyFill="1" applyBorder="1" applyAlignment="1">
      <alignment horizontal="center" vertical="center" wrapText="1" readingOrder="1"/>
    </xf>
    <xf numFmtId="3" fontId="10" fillId="118" borderId="12" xfId="0" applyNumberFormat="1" applyFont="1" applyFill="1" applyBorder="1" applyAlignment="1">
      <alignment horizontal="center" vertical="center" wrapText="1" readingOrder="1"/>
    </xf>
    <xf numFmtId="9" fontId="11" fillId="118" borderId="12" xfId="0" applyNumberFormat="1" applyFont="1" applyFill="1" applyBorder="1" applyAlignment="1">
      <alignment horizontal="center" vertical="center" wrapText="1" readingOrder="1"/>
    </xf>
    <xf numFmtId="0" fontId="10" fillId="118" borderId="29" xfId="0" applyFont="1" applyFill="1" applyBorder="1" applyAlignment="1">
      <alignment horizontal="center" vertical="center" wrapText="1" readingOrder="1"/>
    </xf>
    <xf numFmtId="0" fontId="10" fillId="118" borderId="2" xfId="0" applyFont="1" applyFill="1" applyBorder="1" applyAlignment="1">
      <alignment horizontal="center" vertical="center" wrapText="1" readingOrder="1"/>
    </xf>
    <xf numFmtId="0" fontId="10" fillId="118" borderId="16" xfId="0" applyFont="1" applyFill="1" applyBorder="1" applyAlignment="1">
      <alignment horizontal="left" vertical="center" wrapText="1" indent="1"/>
    </xf>
    <xf numFmtId="0" fontId="10" fillId="118" borderId="9" xfId="0" applyFont="1" applyFill="1" applyBorder="1" applyAlignment="1">
      <alignment horizontal="center" vertical="center" wrapText="1" readingOrder="1"/>
    </xf>
    <xf numFmtId="9" fontId="11" fillId="118" borderId="9" xfId="0" applyNumberFormat="1" applyFont="1" applyFill="1" applyBorder="1" applyAlignment="1">
      <alignment horizontal="center" vertical="center" wrapText="1" readingOrder="1"/>
    </xf>
    <xf numFmtId="0" fontId="16" fillId="118" borderId="17" xfId="0" applyFont="1" applyFill="1" applyBorder="1" applyAlignment="1">
      <alignment horizontal="left" vertical="center" wrapText="1" indent="1"/>
    </xf>
    <xf numFmtId="3" fontId="16" fillId="118" borderId="10" xfId="0" applyNumberFormat="1" applyFont="1" applyFill="1" applyBorder="1" applyAlignment="1">
      <alignment horizontal="center" vertical="center" wrapText="1" readingOrder="1"/>
    </xf>
    <xf numFmtId="9" fontId="21" fillId="118" borderId="10" xfId="0" applyNumberFormat="1" applyFont="1" applyFill="1" applyBorder="1" applyAlignment="1">
      <alignment horizontal="center" vertical="center" wrapText="1" readingOrder="1"/>
    </xf>
    <xf numFmtId="0" fontId="10" fillId="118" borderId="0" xfId="0" applyFont="1" applyFill="1" applyAlignment="1">
      <alignment horizontal="center" vertical="center" wrapText="1" readingOrder="1"/>
    </xf>
    <xf numFmtId="3" fontId="10" fillId="118" borderId="0" xfId="0" applyNumberFormat="1" applyFont="1" applyFill="1" applyAlignment="1">
      <alignment horizontal="center" vertical="center" wrapText="1" readingOrder="1"/>
    </xf>
    <xf numFmtId="3" fontId="10" fillId="118" borderId="10" xfId="0" applyNumberFormat="1" applyFont="1" applyFill="1" applyBorder="1" applyAlignment="1">
      <alignment horizontal="center" vertical="center" wrapText="1" readingOrder="1"/>
    </xf>
    <xf numFmtId="9" fontId="245" fillId="118" borderId="0" xfId="0" applyNumberFormat="1" applyFont="1" applyFill="1" applyAlignment="1">
      <alignment horizontal="center" vertical="center" wrapText="1" readingOrder="1"/>
    </xf>
    <xf numFmtId="0" fontId="7" fillId="118" borderId="0" xfId="0" applyFont="1" applyFill="1" applyBorder="1" applyAlignment="1">
      <alignment horizontal="left" vertical="center" wrapText="1" indent="1" readingOrder="1"/>
    </xf>
    <xf numFmtId="0" fontId="7" fillId="118" borderId="0" xfId="0" applyFont="1" applyFill="1" applyBorder="1" applyAlignment="1">
      <alignment horizontal="left" vertical="center" wrapText="1" readingOrder="1"/>
    </xf>
    <xf numFmtId="0" fontId="13" fillId="118" borderId="0" xfId="0" applyFont="1" applyFill="1" applyBorder="1" applyAlignment="1">
      <alignment horizontal="left" vertical="center" wrapText="1" indent="1"/>
    </xf>
    <xf numFmtId="0" fontId="16" fillId="118" borderId="23" xfId="0" applyFont="1" applyFill="1" applyBorder="1" applyAlignment="1">
      <alignment horizontal="left" vertical="center" wrapText="1" indent="1" readingOrder="1"/>
    </xf>
    <xf numFmtId="0" fontId="10" fillId="118" borderId="0" xfId="0" applyFont="1" applyFill="1" applyBorder="1" applyAlignment="1">
      <alignment horizontal="left" vertical="center" wrapText="1" indent="1" readingOrder="1"/>
    </xf>
    <xf numFmtId="0" fontId="10" fillId="118" borderId="16" xfId="0" applyFont="1" applyFill="1" applyBorder="1" applyAlignment="1">
      <alignment horizontal="left" vertical="center" wrapText="1" indent="1" readingOrder="1"/>
    </xf>
    <xf numFmtId="0" fontId="16" fillId="118" borderId="17" xfId="0" applyFont="1" applyFill="1" applyBorder="1" applyAlignment="1">
      <alignment horizontal="left" vertical="center" wrapText="1" indent="1" readingOrder="1"/>
    </xf>
    <xf numFmtId="0" fontId="10" fillId="118" borderId="17" xfId="0" applyFont="1" applyFill="1" applyBorder="1" applyAlignment="1">
      <alignment horizontal="left" vertical="center" wrapText="1" indent="1" readingOrder="1"/>
    </xf>
    <xf numFmtId="0" fontId="10" fillId="118" borderId="10" xfId="0" applyFont="1" applyFill="1" applyBorder="1" applyAlignment="1">
      <alignment horizontal="center" vertical="center" wrapText="1" readingOrder="1"/>
    </xf>
    <xf numFmtId="0" fontId="7" fillId="118" borderId="18" xfId="0" applyFont="1" applyFill="1" applyBorder="1" applyAlignment="1">
      <alignment horizontal="left" vertical="center" wrapText="1" indent="1"/>
    </xf>
    <xf numFmtId="0" fontId="13" fillId="118" borderId="18" xfId="0" applyFont="1" applyFill="1" applyBorder="1" applyAlignment="1">
      <alignment horizontal="center" vertical="center" wrapText="1"/>
    </xf>
    <xf numFmtId="0" fontId="13" fillId="118" borderId="74" xfId="0" applyFont="1" applyFill="1" applyBorder="1" applyAlignment="1">
      <alignment horizontal="center" vertical="center" wrapText="1"/>
    </xf>
    <xf numFmtId="0" fontId="16" fillId="118" borderId="23" xfId="0" applyFont="1" applyFill="1" applyBorder="1" applyAlignment="1">
      <alignment horizontal="left" vertical="center" wrapText="1" indent="1"/>
    </xf>
    <xf numFmtId="0" fontId="10" fillId="118" borderId="9" xfId="0" applyFont="1" applyFill="1" applyBorder="1" applyAlignment="1">
      <alignment horizontal="left" vertical="center" wrapText="1" indent="1"/>
    </xf>
    <xf numFmtId="0" fontId="16" fillId="118" borderId="10" xfId="0" applyFont="1" applyFill="1" applyBorder="1" applyAlignment="1">
      <alignment horizontal="left" vertical="center" wrapText="1" indent="1"/>
    </xf>
    <xf numFmtId="0" fontId="10" fillId="118" borderId="0" xfId="0" applyFont="1" applyFill="1" applyAlignment="1">
      <alignment horizontal="left" vertical="center" wrapText="1" indent="1"/>
    </xf>
    <xf numFmtId="0" fontId="10" fillId="118" borderId="10" xfId="0" applyFont="1" applyFill="1" applyBorder="1" applyAlignment="1">
      <alignment horizontal="left" vertical="center" wrapText="1" indent="1"/>
    </xf>
    <xf numFmtId="0" fontId="10" fillId="118" borderId="0" xfId="0" applyFont="1" applyFill="1" applyAlignment="1">
      <alignment horizontal="center" vertical="center" wrapText="1"/>
    </xf>
    <xf numFmtId="9" fontId="11" fillId="118" borderId="0" xfId="0" applyNumberFormat="1" applyFont="1" applyFill="1" applyAlignment="1">
      <alignment horizontal="center" vertical="center" wrapText="1"/>
    </xf>
    <xf numFmtId="0" fontId="7" fillId="118" borderId="19" xfId="0" applyFont="1" applyFill="1" applyBorder="1" applyAlignment="1">
      <alignment horizontal="left" vertical="center" wrapText="1" indent="1"/>
    </xf>
    <xf numFmtId="0" fontId="13" fillId="118" borderId="19" xfId="0" applyFont="1" applyFill="1" applyBorder="1" applyAlignment="1">
      <alignment horizontal="center" vertical="center" wrapText="1"/>
    </xf>
    <xf numFmtId="0" fontId="13" fillId="118" borderId="30" xfId="0" applyFont="1" applyFill="1" applyBorder="1" applyAlignment="1">
      <alignment horizontal="center" vertical="center" wrapText="1"/>
    </xf>
    <xf numFmtId="0" fontId="10" fillId="118" borderId="7" xfId="0" applyFont="1" applyFill="1" applyBorder="1" applyAlignment="1">
      <alignment horizontal="left" vertical="center" wrapText="1" indent="1"/>
    </xf>
    <xf numFmtId="3" fontId="10" fillId="118" borderId="5" xfId="0" applyNumberFormat="1" applyFont="1" applyFill="1" applyBorder="1" applyAlignment="1">
      <alignment horizontal="center" vertical="center" wrapText="1" readingOrder="1"/>
    </xf>
    <xf numFmtId="0" fontId="10" fillId="118" borderId="12" xfId="0" applyFont="1" applyFill="1" applyBorder="1" applyAlignment="1">
      <alignment horizontal="center" vertical="center" wrapText="1" readingOrder="1"/>
    </xf>
    <xf numFmtId="3" fontId="10" fillId="118" borderId="2" xfId="0" applyNumberFormat="1" applyFont="1" applyFill="1" applyBorder="1" applyAlignment="1">
      <alignment horizontal="center" vertical="center" wrapText="1" readingOrder="1"/>
    </xf>
    <xf numFmtId="9" fontId="245" fillId="118" borderId="9" xfId="0" applyNumberFormat="1" applyFont="1" applyFill="1" applyBorder="1" applyAlignment="1">
      <alignment horizontal="center" vertical="center" wrapText="1" readingOrder="1"/>
    </xf>
    <xf numFmtId="9" fontId="245" fillId="118" borderId="10" xfId="0" applyNumberFormat="1" applyFont="1" applyFill="1" applyBorder="1" applyAlignment="1">
      <alignment horizontal="center" vertical="center" wrapText="1" readingOrder="1"/>
    </xf>
    <xf numFmtId="9" fontId="10" fillId="118" borderId="0" xfId="0" applyNumberFormat="1" applyFont="1" applyFill="1" applyAlignment="1">
      <alignment horizontal="center" vertical="center" wrapText="1" readingOrder="1"/>
    </xf>
    <xf numFmtId="0" fontId="10" fillId="118" borderId="14" xfId="0" applyFont="1" applyFill="1" applyBorder="1" applyAlignment="1">
      <alignment horizontal="center" vertical="center" wrapText="1" readingOrder="1"/>
    </xf>
    <xf numFmtId="0" fontId="247" fillId="0" borderId="0" xfId="0" applyFont="1" applyAlignment="1">
      <alignment vertical="center"/>
    </xf>
    <xf numFmtId="0" fontId="242" fillId="0" borderId="0" xfId="0" applyFont="1" applyAlignment="1">
      <alignment vertical="center"/>
    </xf>
    <xf numFmtId="0" fontId="248" fillId="0" borderId="0" xfId="0" applyFont="1" applyAlignment="1">
      <alignment horizontal="center" vertical="center"/>
    </xf>
    <xf numFmtId="0" fontId="242" fillId="0" borderId="0" xfId="0" applyFont="1" applyBorder="1" applyAlignment="1">
      <alignment vertical="center"/>
    </xf>
    <xf numFmtId="0" fontId="249" fillId="0" borderId="0" xfId="0" applyFont="1"/>
    <xf numFmtId="0" fontId="242" fillId="0" borderId="0" xfId="0" applyFont="1"/>
    <xf numFmtId="0" fontId="16" fillId="118" borderId="0" xfId="0" applyFont="1" applyFill="1" applyAlignment="1">
      <alignment horizontal="left" vertical="center" wrapText="1" indent="1"/>
    </xf>
    <xf numFmtId="3" fontId="16" fillId="118" borderId="0" xfId="0" applyNumberFormat="1" applyFont="1" applyFill="1" applyAlignment="1">
      <alignment horizontal="center" vertical="center" wrapText="1" readingOrder="1"/>
    </xf>
    <xf numFmtId="3" fontId="10" fillId="118" borderId="9" xfId="0" applyNumberFormat="1" applyFont="1" applyFill="1" applyBorder="1" applyAlignment="1">
      <alignment horizontal="center" vertical="center" wrapText="1" readingOrder="1"/>
    </xf>
    <xf numFmtId="3" fontId="10" fillId="118" borderId="4" xfId="0" applyNumberFormat="1" applyFont="1" applyFill="1" applyBorder="1" applyAlignment="1">
      <alignment horizontal="center" vertical="center" wrapText="1" readingOrder="1"/>
    </xf>
    <xf numFmtId="9" fontId="12" fillId="118" borderId="4" xfId="0" applyNumberFormat="1" applyFont="1" applyFill="1" applyBorder="1" applyAlignment="1">
      <alignment horizontal="center" vertical="center" wrapText="1" readingOrder="1"/>
    </xf>
    <xf numFmtId="9" fontId="12" fillId="118" borderId="0" xfId="0" applyNumberFormat="1" applyFont="1" applyFill="1" applyBorder="1" applyAlignment="1">
      <alignment horizontal="center" vertical="center" wrapText="1"/>
    </xf>
    <xf numFmtId="0" fontId="7" fillId="118" borderId="0" xfId="0" applyFont="1" applyFill="1" applyBorder="1" applyAlignment="1">
      <alignment horizontal="left" vertical="center" wrapText="1" indent="1"/>
    </xf>
    <xf numFmtId="3" fontId="244" fillId="118" borderId="29" xfId="0" applyNumberFormat="1" applyFont="1" applyFill="1" applyBorder="1" applyAlignment="1">
      <alignment horizontal="center" vertical="center" wrapText="1" readingOrder="1"/>
    </xf>
    <xf numFmtId="3" fontId="244" fillId="118" borderId="78" xfId="0" applyNumberFormat="1" applyFont="1" applyFill="1" applyBorder="1" applyAlignment="1">
      <alignment horizontal="center" vertical="center" wrapText="1" readingOrder="1"/>
    </xf>
    <xf numFmtId="0" fontId="15" fillId="118" borderId="0" xfId="0" applyFont="1" applyFill="1" applyBorder="1" applyAlignment="1">
      <alignment horizontal="left" vertical="center" wrapText="1" indent="1" readingOrder="1"/>
    </xf>
    <xf numFmtId="3" fontId="244" fillId="118" borderId="15" xfId="0" applyNumberFormat="1" applyFont="1" applyFill="1" applyBorder="1" applyAlignment="1">
      <alignment horizontal="center" vertical="center" wrapText="1" readingOrder="1"/>
    </xf>
    <xf numFmtId="0" fontId="26" fillId="118" borderId="0" xfId="0" applyFont="1" applyFill="1" applyBorder="1" applyAlignment="1">
      <alignment horizontal="center" vertical="center"/>
    </xf>
    <xf numFmtId="0" fontId="27" fillId="118" borderId="0" xfId="0" applyFont="1" applyFill="1" applyBorder="1" applyAlignment="1">
      <alignment horizontal="center" vertical="center" wrapText="1"/>
    </xf>
    <xf numFmtId="0" fontId="7" fillId="118" borderId="0" xfId="0" applyFont="1" applyFill="1" applyBorder="1" applyAlignment="1">
      <alignment horizontal="left" vertical="center"/>
    </xf>
    <xf numFmtId="3" fontId="16" fillId="118" borderId="20" xfId="0" applyNumberFormat="1" applyFont="1" applyFill="1" applyBorder="1" applyAlignment="1">
      <alignment horizontal="center" vertical="center" wrapText="1" readingOrder="1"/>
    </xf>
    <xf numFmtId="3" fontId="10" fillId="118" borderId="15" xfId="0" applyNumberFormat="1" applyFont="1" applyFill="1" applyBorder="1" applyAlignment="1">
      <alignment horizontal="center" vertical="center" wrapText="1" readingOrder="1"/>
    </xf>
    <xf numFmtId="3" fontId="25" fillId="118" borderId="15" xfId="0" applyNumberFormat="1" applyFont="1" applyFill="1" applyBorder="1" applyAlignment="1">
      <alignment horizontal="center" vertical="center" wrapText="1" readingOrder="1"/>
    </xf>
    <xf numFmtId="3" fontId="10" fillId="118" borderId="14" xfId="0" applyNumberFormat="1" applyFont="1" applyFill="1" applyBorder="1" applyAlignment="1">
      <alignment horizontal="center" vertical="center" wrapText="1" readingOrder="1"/>
    </xf>
    <xf numFmtId="3" fontId="25" fillId="118" borderId="14" xfId="0" applyNumberFormat="1" applyFont="1" applyFill="1" applyBorder="1" applyAlignment="1">
      <alignment horizontal="center" vertical="center" wrapText="1" readingOrder="1"/>
    </xf>
    <xf numFmtId="3" fontId="16" fillId="118" borderId="21" xfId="0" applyNumberFormat="1" applyFont="1" applyFill="1" applyBorder="1" applyAlignment="1">
      <alignment horizontal="center" vertical="center" wrapText="1" readingOrder="1"/>
    </xf>
    <xf numFmtId="3" fontId="25" fillId="118" borderId="21" xfId="0" applyNumberFormat="1" applyFont="1" applyFill="1" applyBorder="1" applyAlignment="1">
      <alignment horizontal="center" vertical="center" wrapText="1" readingOrder="1"/>
    </xf>
    <xf numFmtId="3" fontId="16" fillId="118" borderId="15" xfId="0" applyNumberFormat="1" applyFont="1" applyFill="1" applyBorder="1" applyAlignment="1">
      <alignment horizontal="center" vertical="center" wrapText="1" readingOrder="1"/>
    </xf>
    <xf numFmtId="0" fontId="10" fillId="118" borderId="23" xfId="0" applyFont="1" applyFill="1" applyBorder="1" applyAlignment="1">
      <alignment horizontal="left" vertical="center" wrapText="1" indent="1"/>
    </xf>
    <xf numFmtId="0" fontId="16" fillId="118" borderId="20" xfId="0" applyFont="1" applyFill="1" applyBorder="1" applyAlignment="1">
      <alignment horizontal="left" vertical="center" wrapText="1" indent="1"/>
    </xf>
    <xf numFmtId="0" fontId="10" fillId="118" borderId="15" xfId="0" applyFont="1" applyFill="1" applyBorder="1" applyAlignment="1">
      <alignment horizontal="left" vertical="center" wrapText="1" indent="1"/>
    </xf>
    <xf numFmtId="0" fontId="10" fillId="118" borderId="14" xfId="0" applyFont="1" applyFill="1" applyBorder="1" applyAlignment="1">
      <alignment horizontal="left" vertical="center" wrapText="1" indent="1"/>
    </xf>
    <xf numFmtId="0" fontId="16" fillId="118" borderId="21" xfId="0" applyFont="1" applyFill="1" applyBorder="1" applyAlignment="1">
      <alignment horizontal="left" vertical="center" wrapText="1" indent="1"/>
    </xf>
    <xf numFmtId="0" fontId="16" fillId="118" borderId="15" xfId="0" applyFont="1" applyFill="1" applyBorder="1" applyAlignment="1">
      <alignment horizontal="left" vertical="center" wrapText="1" indent="1"/>
    </xf>
    <xf numFmtId="0" fontId="9" fillId="118" borderId="0" xfId="0" applyFont="1" applyFill="1" applyAlignment="1">
      <alignment horizontal="left" vertical="center" indent="1"/>
    </xf>
    <xf numFmtId="0" fontId="9" fillId="118" borderId="0" xfId="0" applyFont="1" applyFill="1" applyAlignment="1">
      <alignment horizontal="center"/>
    </xf>
    <xf numFmtId="0" fontId="10" fillId="118" borderId="75" xfId="0" applyFont="1" applyFill="1" applyBorder="1" applyAlignment="1">
      <alignment horizontal="center" vertical="center" wrapText="1" readingOrder="1"/>
    </xf>
    <xf numFmtId="0" fontId="16" fillId="118" borderId="6" xfId="0" applyFont="1" applyFill="1" applyBorder="1" applyAlignment="1">
      <alignment horizontal="left" vertical="center" wrapText="1" indent="1"/>
    </xf>
    <xf numFmtId="0" fontId="16" fillId="118" borderId="0" xfId="0" applyFont="1" applyFill="1" applyBorder="1" applyAlignment="1">
      <alignment horizontal="left" wrapText="1" indent="1"/>
    </xf>
    <xf numFmtId="0" fontId="16" fillId="118" borderId="0" xfId="0" applyFont="1" applyFill="1" applyBorder="1" applyAlignment="1">
      <alignment horizontal="left" wrapText="1"/>
    </xf>
    <xf numFmtId="0" fontId="250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5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9" xfId="0" applyFont="1" applyBorder="1" applyAlignment="1">
      <alignment vertical="center" wrapText="1"/>
    </xf>
    <xf numFmtId="0" fontId="252" fillId="0" borderId="9" xfId="0" applyFont="1" applyBorder="1" applyAlignment="1">
      <alignment vertical="center" wrapText="1"/>
    </xf>
    <xf numFmtId="0" fontId="253" fillId="0" borderId="80" xfId="0" applyFont="1" applyBorder="1" applyAlignment="1">
      <alignment vertical="center" wrapText="1"/>
    </xf>
    <xf numFmtId="3" fontId="253" fillId="119" borderId="80" xfId="0" applyNumberFormat="1" applyFont="1" applyFill="1" applyBorder="1" applyAlignment="1">
      <alignment horizontal="right" vertical="center"/>
    </xf>
    <xf numFmtId="3" fontId="253" fillId="0" borderId="80" xfId="0" applyNumberFormat="1" applyFont="1" applyFill="1" applyBorder="1" applyAlignment="1">
      <alignment horizontal="right" vertical="center"/>
    </xf>
    <xf numFmtId="180" fontId="253" fillId="119" borderId="80" xfId="0" applyNumberFormat="1" applyFont="1" applyFill="1" applyBorder="1" applyAlignment="1">
      <alignment horizontal="right" vertical="center" wrapText="1"/>
    </xf>
    <xf numFmtId="3" fontId="253" fillId="119" borderId="80" xfId="0" applyNumberFormat="1" applyFont="1" applyFill="1" applyBorder="1" applyAlignment="1">
      <alignment horizontal="right" vertical="center" wrapText="1"/>
    </xf>
    <xf numFmtId="0" fontId="254" fillId="0" borderId="0" xfId="0" applyFont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2" fontId="9" fillId="0" borderId="0" xfId="0" applyNumberFormat="1" applyFont="1"/>
    <xf numFmtId="3" fontId="9" fillId="119" borderId="9" xfId="0" applyNumberFormat="1" applyFont="1" applyFill="1" applyBorder="1" applyAlignment="1">
      <alignment horizontal="right" vertical="center" wrapText="1"/>
    </xf>
    <xf numFmtId="0" fontId="9" fillId="118" borderId="9" xfId="0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3" fontId="255" fillId="119" borderId="9" xfId="0" applyNumberFormat="1" applyFont="1" applyFill="1" applyBorder="1" applyAlignment="1">
      <alignment horizontal="righ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/>
    </xf>
    <xf numFmtId="238" fontId="9" fillId="119" borderId="9" xfId="0" applyNumberFormat="1" applyFont="1" applyFill="1" applyBorder="1" applyAlignment="1">
      <alignment horizontal="righ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center" vertical="center" wrapText="1"/>
    </xf>
    <xf numFmtId="3" fontId="9" fillId="119" borderId="79" xfId="0" applyNumberFormat="1" applyFont="1" applyFill="1" applyBorder="1" applyAlignment="1">
      <alignment vertical="center"/>
    </xf>
    <xf numFmtId="3" fontId="9" fillId="118" borderId="79" xfId="0" applyNumberFormat="1" applyFont="1" applyFill="1" applyBorder="1" applyAlignment="1">
      <alignment vertical="center"/>
    </xf>
    <xf numFmtId="3" fontId="9" fillId="0" borderId="79" xfId="0" applyNumberFormat="1" applyFont="1" applyBorder="1" applyAlignment="1">
      <alignment vertical="center" wrapText="1"/>
    </xf>
    <xf numFmtId="3" fontId="255" fillId="119" borderId="79" xfId="0" applyNumberFormat="1" applyFont="1" applyFill="1" applyBorder="1" applyAlignment="1">
      <alignment vertical="center" wrapText="1"/>
    </xf>
    <xf numFmtId="3" fontId="9" fillId="118" borderId="79" xfId="0" applyNumberFormat="1" applyFont="1" applyFill="1" applyBorder="1" applyAlignment="1">
      <alignment vertical="center" wrapText="1"/>
    </xf>
    <xf numFmtId="238" fontId="9" fillId="119" borderId="79" xfId="0" applyNumberFormat="1" applyFont="1" applyFill="1" applyBorder="1" applyAlignment="1">
      <alignment vertical="center" wrapText="1"/>
    </xf>
    <xf numFmtId="238" fontId="9" fillId="119" borderId="80" xfId="0" applyNumberFormat="1" applyFont="1" applyFill="1" applyBorder="1" applyAlignment="1">
      <alignment horizontal="right" vertical="center" wrapText="1"/>
    </xf>
    <xf numFmtId="3" fontId="253" fillId="118" borderId="80" xfId="0" applyNumberFormat="1" applyFont="1" applyFill="1" applyBorder="1" applyAlignment="1">
      <alignment horizontal="right" vertical="center"/>
    </xf>
    <xf numFmtId="3" fontId="253" fillId="0" borderId="80" xfId="0" applyNumberFormat="1" applyFont="1" applyBorder="1" applyAlignment="1">
      <alignment horizontal="right" vertical="center" wrapText="1"/>
    </xf>
    <xf numFmtId="3" fontId="253" fillId="118" borderId="80" xfId="0" applyNumberFormat="1" applyFont="1" applyFill="1" applyBorder="1" applyAlignment="1">
      <alignment horizontal="right" vertical="center" wrapText="1"/>
    </xf>
    <xf numFmtId="180" fontId="257" fillId="119" borderId="80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258" fillId="0" borderId="10" xfId="0" applyFont="1" applyBorder="1" applyAlignment="1">
      <alignment horizontal="center" vertical="center"/>
    </xf>
    <xf numFmtId="0" fontId="258" fillId="0" borderId="0" xfId="0" applyFont="1" applyAlignment="1">
      <alignment horizontal="center" vertical="center" wrapText="1"/>
    </xf>
    <xf numFmtId="0" fontId="258" fillId="0" borderId="0" xfId="0" applyFont="1" applyAlignment="1">
      <alignment horizontal="center" vertical="center"/>
    </xf>
    <xf numFmtId="0" fontId="259" fillId="120" borderId="9" xfId="0" applyFont="1" applyFill="1" applyBorder="1" applyAlignment="1">
      <alignment vertical="center" wrapText="1"/>
    </xf>
    <xf numFmtId="238" fontId="259" fillId="119" borderId="9" xfId="0" applyNumberFormat="1" applyFont="1" applyFill="1" applyBorder="1" applyAlignment="1">
      <alignment horizontal="right" vertical="center" wrapText="1" indent="1"/>
    </xf>
    <xf numFmtId="0" fontId="259" fillId="0" borderId="9" xfId="0" applyFont="1" applyBorder="1" applyAlignment="1">
      <alignment horizontal="right" vertical="center" indent="1"/>
    </xf>
    <xf numFmtId="0" fontId="254" fillId="0" borderId="0" xfId="0" applyFont="1" applyAlignment="1">
      <alignment vertical="center" wrapText="1"/>
    </xf>
    <xf numFmtId="238" fontId="260" fillId="119" borderId="0" xfId="0" applyNumberFormat="1" applyFont="1" applyFill="1" applyAlignment="1">
      <alignment horizontal="right" vertical="center" wrapText="1" indent="1"/>
    </xf>
    <xf numFmtId="0" fontId="254" fillId="0" borderId="0" xfId="0" applyFont="1" applyAlignment="1">
      <alignment horizontal="right" vertical="center" wrapText="1" indent="1"/>
    </xf>
    <xf numFmtId="0" fontId="254" fillId="0" borderId="0" xfId="0" applyFont="1" applyAlignment="1">
      <alignment horizontal="right" vertical="center" indent="1"/>
    </xf>
    <xf numFmtId="238" fontId="254" fillId="0" borderId="0" xfId="0" applyNumberFormat="1" applyFont="1" applyAlignment="1">
      <alignment horizontal="right" vertical="center" wrapText="1" indent="1"/>
    </xf>
    <xf numFmtId="0" fontId="259" fillId="120" borderId="20" xfId="0" applyFont="1" applyFill="1" applyBorder="1" applyAlignment="1">
      <alignment vertical="center" wrapText="1"/>
    </xf>
    <xf numFmtId="238" fontId="259" fillId="119" borderId="20" xfId="0" applyNumberFormat="1" applyFont="1" applyFill="1" applyBorder="1" applyAlignment="1">
      <alignment horizontal="right" vertical="center" wrapText="1" indent="1"/>
    </xf>
    <xf numFmtId="0" fontId="259" fillId="0" borderId="20" xfId="0" applyFont="1" applyBorder="1" applyAlignment="1">
      <alignment horizontal="right" vertical="center" indent="1"/>
    </xf>
    <xf numFmtId="0" fontId="260" fillId="0" borderId="0" xfId="0" applyFont="1" applyAlignment="1">
      <alignment vertical="center" wrapText="1"/>
    </xf>
    <xf numFmtId="238" fontId="254" fillId="119" borderId="0" xfId="0" applyNumberFormat="1" applyFont="1" applyFill="1" applyAlignment="1">
      <alignment horizontal="right" vertical="center" wrapText="1" indent="1"/>
    </xf>
    <xf numFmtId="0" fontId="259" fillId="120" borderId="2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0" fontId="258" fillId="0" borderId="10" xfId="0" applyFont="1" applyBorder="1" applyAlignment="1">
      <alignment horizontal="center" vertical="center" wrapText="1"/>
    </xf>
    <xf numFmtId="0" fontId="258" fillId="0" borderId="9" xfId="0" applyFont="1" applyBorder="1" applyAlignment="1">
      <alignment horizontal="center" vertical="center" wrapText="1"/>
    </xf>
    <xf numFmtId="0" fontId="259" fillId="0" borderId="9" xfId="0" applyFont="1" applyBorder="1" applyAlignment="1">
      <alignment vertical="center" wrapText="1"/>
    </xf>
    <xf numFmtId="238" fontId="259" fillId="119" borderId="9" xfId="0" applyNumberFormat="1" applyFont="1" applyFill="1" applyBorder="1" applyAlignment="1">
      <alignment horizontal="right" vertical="center" wrapText="1"/>
    </xf>
    <xf numFmtId="0" fontId="259" fillId="0" borderId="9" xfId="0" applyFont="1" applyBorder="1" applyAlignment="1">
      <alignment horizontal="right" vertical="center" wrapText="1"/>
    </xf>
    <xf numFmtId="238" fontId="254" fillId="119" borderId="0" xfId="0" applyNumberFormat="1" applyFont="1" applyFill="1" applyAlignment="1">
      <alignment horizontal="right" vertical="center" wrapText="1"/>
    </xf>
    <xf numFmtId="0" fontId="254" fillId="0" borderId="0" xfId="0" applyFont="1" applyAlignment="1">
      <alignment horizontal="right" vertical="center" wrapText="1"/>
    </xf>
    <xf numFmtId="238" fontId="254" fillId="0" borderId="0" xfId="0" applyNumberFormat="1" applyFont="1" applyAlignment="1">
      <alignment horizontal="right" vertical="center" wrapText="1"/>
    </xf>
    <xf numFmtId="0" fontId="259" fillId="0" borderId="20" xfId="0" applyFont="1" applyBorder="1" applyAlignment="1">
      <alignment vertical="center" wrapText="1"/>
    </xf>
    <xf numFmtId="238" fontId="259" fillId="119" borderId="20" xfId="0" applyNumberFormat="1" applyFont="1" applyFill="1" applyBorder="1" applyAlignment="1">
      <alignment horizontal="right" vertical="center" wrapText="1"/>
    </xf>
    <xf numFmtId="0" fontId="259" fillId="0" borderId="20" xfId="0" applyFont="1" applyBorder="1" applyAlignment="1">
      <alignment horizontal="right" vertical="center"/>
    </xf>
    <xf numFmtId="0" fontId="259" fillId="0" borderId="9" xfId="0" applyFont="1" applyFill="1" applyBorder="1" applyAlignment="1">
      <alignment vertical="center" wrapText="1"/>
    </xf>
    <xf numFmtId="0" fontId="259" fillId="0" borderId="9" xfId="0" applyFont="1" applyFill="1" applyBorder="1" applyAlignment="1">
      <alignment horizontal="right" vertical="center" wrapText="1"/>
    </xf>
    <xf numFmtId="0" fontId="259" fillId="0" borderId="9" xfId="0" applyFont="1" applyFill="1" applyBorder="1" applyAlignment="1">
      <alignment horizontal="right" vertical="center"/>
    </xf>
    <xf numFmtId="180" fontId="259" fillId="119" borderId="9" xfId="0" applyNumberFormat="1" applyFont="1" applyFill="1" applyBorder="1" applyAlignment="1">
      <alignment horizontal="right" vertical="center" wrapText="1"/>
    </xf>
    <xf numFmtId="180" fontId="259" fillId="0" borderId="9" xfId="0" applyNumberFormat="1" applyFont="1" applyBorder="1" applyAlignment="1">
      <alignment horizontal="right" vertical="center"/>
    </xf>
    <xf numFmtId="0" fontId="258" fillId="0" borderId="0" xfId="0" applyFont="1" applyBorder="1" applyAlignment="1">
      <alignment horizontal="center" vertical="center"/>
    </xf>
    <xf numFmtId="0" fontId="258" fillId="119" borderId="0" xfId="0" applyFont="1" applyFill="1" applyAlignment="1">
      <alignment horizontal="center" vertical="center" wrapText="1"/>
    </xf>
    <xf numFmtId="0" fontId="258" fillId="0" borderId="9" xfId="0" applyFont="1" applyBorder="1" applyAlignment="1">
      <alignment horizontal="center" vertical="center"/>
    </xf>
    <xf numFmtId="0" fontId="258" fillId="119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3" fontId="261" fillId="119" borderId="0" xfId="0" applyNumberFormat="1" applyFont="1" applyFill="1" applyAlignment="1">
      <alignment horizontal="right" vertical="center" wrapText="1"/>
    </xf>
    <xf numFmtId="3" fontId="261" fillId="0" borderId="0" xfId="0" applyNumberFormat="1" applyFont="1" applyFill="1" applyAlignment="1">
      <alignment horizontal="right" vertical="center" wrapText="1"/>
    </xf>
    <xf numFmtId="0" fontId="261" fillId="119" borderId="0" xfId="0" applyFont="1" applyFill="1" applyAlignment="1">
      <alignment horizontal="right" vertical="center" wrapText="1"/>
    </xf>
    <xf numFmtId="0" fontId="261" fillId="0" borderId="0" xfId="0" applyFont="1" applyFill="1" applyAlignment="1">
      <alignment horizontal="right" vertical="center" wrapText="1"/>
    </xf>
    <xf numFmtId="0" fontId="261" fillId="119" borderId="0" xfId="0" applyFont="1" applyFill="1" applyBorder="1" applyAlignment="1">
      <alignment horizontal="right" vertical="center" wrapText="1"/>
    </xf>
    <xf numFmtId="0" fontId="261" fillId="0" borderId="0" xfId="0" applyFont="1" applyFill="1" applyBorder="1" applyAlignment="1">
      <alignment horizontal="right" vertical="center" wrapText="1"/>
    </xf>
    <xf numFmtId="0" fontId="253" fillId="0" borderId="6" xfId="0" applyFont="1" applyBorder="1" applyAlignment="1">
      <alignment vertical="center" wrapText="1"/>
    </xf>
    <xf numFmtId="3" fontId="261" fillId="119" borderId="6" xfId="0" applyNumberFormat="1" applyFont="1" applyFill="1" applyBorder="1" applyAlignment="1">
      <alignment horizontal="right" vertical="center" wrapText="1"/>
    </xf>
    <xf numFmtId="3" fontId="253" fillId="119" borderId="6" xfId="0" applyNumberFormat="1" applyFont="1" applyFill="1" applyBorder="1" applyAlignment="1">
      <alignment horizontal="right" vertical="center" wrapText="1"/>
    </xf>
    <xf numFmtId="3" fontId="261" fillId="0" borderId="6" xfId="0" applyNumberFormat="1" applyFont="1" applyFill="1" applyBorder="1" applyAlignment="1">
      <alignment horizontal="right" vertical="center" wrapText="1"/>
    </xf>
    <xf numFmtId="3" fontId="253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57" fillId="0" borderId="0" xfId="0" applyFont="1" applyFill="1" applyBorder="1" applyAlignment="1">
      <alignment vertical="center"/>
    </xf>
    <xf numFmtId="0" fontId="262" fillId="0" borderId="0" xfId="0" applyFont="1" applyFill="1" applyBorder="1" applyAlignment="1">
      <alignment horizontal="center" vertical="center" wrapText="1" readingOrder="1"/>
    </xf>
    <xf numFmtId="0" fontId="263" fillId="0" borderId="0" xfId="0" applyFont="1" applyFill="1" applyBorder="1" applyAlignment="1">
      <alignment vertical="center" wrapText="1"/>
    </xf>
    <xf numFmtId="0" fontId="262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240" fillId="0" borderId="0" xfId="0" applyFont="1" applyFill="1" applyBorder="1" applyAlignment="1">
      <alignment vertical="center" wrapText="1"/>
    </xf>
    <xf numFmtId="0" fontId="239" fillId="0" borderId="0" xfId="0" applyFont="1" applyFill="1" applyBorder="1" applyAlignment="1">
      <alignment vertical="center"/>
    </xf>
    <xf numFmtId="0" fontId="264" fillId="0" borderId="0" xfId="0" applyFont="1" applyFill="1" applyBorder="1" applyAlignment="1">
      <alignment horizontal="center" vertical="center"/>
    </xf>
    <xf numFmtId="0" fontId="264" fillId="0" borderId="0" xfId="0" applyFont="1" applyFill="1" applyBorder="1" applyAlignment="1">
      <alignment vertical="center"/>
    </xf>
    <xf numFmtId="0" fontId="262" fillId="0" borderId="0" xfId="0" applyFont="1" applyFill="1" applyBorder="1" applyAlignment="1">
      <alignment horizontal="left" vertical="center" wrapText="1" indent="1" readingOrder="1"/>
    </xf>
    <xf numFmtId="0" fontId="240" fillId="0" borderId="0" xfId="0" applyFont="1" applyFill="1" applyBorder="1" applyAlignment="1">
      <alignment horizontal="left" vertical="center" wrapText="1" indent="1" readingOrder="1"/>
    </xf>
    <xf numFmtId="0" fontId="265" fillId="0" borderId="0" xfId="0" applyFont="1" applyFill="1" applyBorder="1" applyAlignment="1">
      <alignment vertical="center"/>
    </xf>
    <xf numFmtId="0" fontId="263" fillId="0" borderId="0" xfId="0" applyFont="1" applyFill="1" applyBorder="1" applyAlignment="1">
      <alignment vertical="center"/>
    </xf>
    <xf numFmtId="0" fontId="240" fillId="0" borderId="0" xfId="0" applyFont="1" applyFill="1" applyBorder="1" applyAlignment="1">
      <alignment wrapText="1"/>
    </xf>
    <xf numFmtId="0" fontId="262" fillId="0" borderId="0" xfId="0" applyFont="1" applyFill="1" applyBorder="1" applyAlignment="1">
      <alignment wrapText="1"/>
    </xf>
    <xf numFmtId="0" fontId="240" fillId="0" borderId="0" xfId="0" applyFont="1" applyBorder="1" applyAlignment="1">
      <alignment horizontal="left" vertical="center" wrapText="1" indent="1" readingOrder="1"/>
    </xf>
    <xf numFmtId="0" fontId="240" fillId="0" borderId="0" xfId="0" applyFont="1" applyFill="1" applyBorder="1" applyAlignment="1">
      <alignment horizontal="left" wrapText="1" indent="1"/>
    </xf>
    <xf numFmtId="0" fontId="240" fillId="0" borderId="0" xfId="0" applyFont="1" applyAlignment="1">
      <alignment horizontal="left" vertical="center" wrapText="1" indent="1" readingOrder="1"/>
    </xf>
    <xf numFmtId="0" fontId="266" fillId="0" borderId="0" xfId="0" applyFont="1" applyFill="1" applyBorder="1" applyAlignment="1">
      <alignment vertical="center" wrapText="1"/>
    </xf>
    <xf numFmtId="0" fontId="157" fillId="0" borderId="0" xfId="0" applyFont="1" applyFill="1" applyBorder="1" applyAlignment="1"/>
    <xf numFmtId="0" fontId="267" fillId="0" borderId="0" xfId="0" applyFont="1" applyFill="1" applyBorder="1" applyAlignment="1">
      <alignment vertical="center" wrapText="1"/>
    </xf>
    <xf numFmtId="0" fontId="267" fillId="0" borderId="0" xfId="0" applyFont="1" applyFill="1" applyBorder="1" applyAlignment="1">
      <alignment horizontal="left" vertical="center" wrapText="1" readingOrder="1"/>
    </xf>
    <xf numFmtId="0" fontId="267" fillId="0" borderId="29" xfId="0" applyFont="1" applyBorder="1" applyAlignment="1">
      <alignment vertical="center" wrapText="1" readingOrder="1"/>
    </xf>
    <xf numFmtId="0" fontId="240" fillId="0" borderId="0" xfId="0" applyFont="1" applyFill="1" applyBorder="1" applyAlignment="1">
      <alignment horizontal="left" wrapText="1" readingOrder="1"/>
    </xf>
    <xf numFmtId="0" fontId="263" fillId="0" borderId="0" xfId="0" applyFont="1" applyFill="1" applyBorder="1" applyAlignment="1">
      <alignment horizontal="left" vertical="center" wrapText="1" readingOrder="1"/>
    </xf>
    <xf numFmtId="0" fontId="262" fillId="0" borderId="0" xfId="0" applyFont="1" applyFill="1" applyBorder="1" applyAlignment="1">
      <alignment horizontal="left" vertical="center" wrapText="1" readingOrder="1"/>
    </xf>
    <xf numFmtId="0" fontId="262" fillId="0" borderId="0" xfId="0" applyFont="1" applyFill="1" applyBorder="1" applyAlignment="1">
      <alignment horizontal="left" wrapText="1" readingOrder="1"/>
    </xf>
    <xf numFmtId="0" fontId="240" fillId="0" borderId="0" xfId="0" applyFont="1" applyFill="1" applyBorder="1" applyAlignment="1">
      <alignment horizontal="left" vertical="center" wrapText="1" readingOrder="1"/>
    </xf>
    <xf numFmtId="0" fontId="263" fillId="0" borderId="0" xfId="0" applyFont="1" applyFill="1" applyBorder="1" applyAlignment="1">
      <alignment horizontal="lef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255" fillId="119" borderId="9" xfId="0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0" fontId="9" fillId="118" borderId="9" xfId="0" applyFont="1" applyFill="1" applyBorder="1" applyAlignment="1">
      <alignment horizontal="right" vertical="center" wrapText="1"/>
    </xf>
    <xf numFmtId="0" fontId="268" fillId="0" borderId="0" xfId="0" applyFont="1" applyFill="1" applyBorder="1" applyAlignment="1">
      <alignment vertical="center"/>
    </xf>
    <xf numFmtId="0" fontId="246" fillId="0" borderId="0" xfId="0" applyFont="1" applyFill="1" applyBorder="1" applyAlignment="1">
      <alignment horizontal="center" vertical="center" wrapText="1" readingOrder="1"/>
    </xf>
    <xf numFmtId="0" fontId="269" fillId="0" borderId="0" xfId="0" applyFont="1" applyFill="1" applyBorder="1" applyAlignment="1">
      <alignment vertical="center" wrapText="1"/>
    </xf>
    <xf numFmtId="0" fontId="246" fillId="0" borderId="0" xfId="0" applyFont="1" applyFill="1" applyBorder="1" applyAlignment="1">
      <alignment vertical="center" wrapText="1"/>
    </xf>
    <xf numFmtId="0" fontId="242" fillId="0" borderId="0" xfId="0" applyFont="1" applyFill="1" applyBorder="1" applyAlignment="1">
      <alignment vertical="center"/>
    </xf>
    <xf numFmtId="0" fontId="245" fillId="0" borderId="0" xfId="0" applyFont="1" applyFill="1" applyBorder="1" applyAlignment="1">
      <alignment vertical="center" wrapText="1"/>
    </xf>
    <xf numFmtId="0" fontId="248" fillId="0" borderId="0" xfId="0" applyFont="1" applyFill="1" applyBorder="1" applyAlignment="1">
      <alignment horizontal="center" vertical="center"/>
    </xf>
    <xf numFmtId="0" fontId="248" fillId="0" borderId="0" xfId="0" applyFont="1" applyFill="1" applyBorder="1" applyAlignment="1">
      <alignment vertical="center"/>
    </xf>
    <xf numFmtId="0" fontId="247" fillId="0" borderId="0" xfId="0" applyFont="1" applyFill="1" applyBorder="1" applyAlignment="1">
      <alignment horizontal="center" vertical="center"/>
    </xf>
    <xf numFmtId="0" fontId="247" fillId="0" borderId="0" xfId="0" applyFont="1" applyFill="1" applyBorder="1" applyAlignment="1">
      <alignment vertical="center"/>
    </xf>
    <xf numFmtId="0" fontId="246" fillId="0" borderId="0" xfId="0" applyFont="1" applyFill="1" applyBorder="1" applyAlignment="1">
      <alignment horizontal="left" vertical="center" wrapText="1" indent="1" readingOrder="1"/>
    </xf>
    <xf numFmtId="0" fontId="245" fillId="0" borderId="0" xfId="0" applyFont="1" applyFill="1" applyBorder="1" applyAlignment="1">
      <alignment horizontal="left" vertical="center" wrapText="1" indent="1" readingOrder="1"/>
    </xf>
    <xf numFmtId="0" fontId="268" fillId="0" borderId="0" xfId="0" applyFont="1" applyFill="1" applyBorder="1" applyAlignment="1">
      <alignment horizontal="left" vertical="center" readingOrder="1"/>
    </xf>
    <xf numFmtId="0" fontId="269" fillId="0" borderId="0" xfId="0" applyFont="1" applyFill="1" applyBorder="1" applyAlignment="1">
      <alignment vertical="center"/>
    </xf>
    <xf numFmtId="0" fontId="245" fillId="0" borderId="0" xfId="0" applyFont="1" applyFill="1" applyBorder="1" applyAlignment="1">
      <alignment wrapText="1"/>
    </xf>
    <xf numFmtId="0" fontId="245" fillId="0" borderId="0" xfId="0" applyFont="1" applyFill="1" applyBorder="1" applyAlignment="1">
      <alignment horizontal="center" vertical="center" wrapText="1"/>
    </xf>
    <xf numFmtId="0" fontId="270" fillId="0" borderId="0" xfId="0" applyFont="1" applyFill="1" applyBorder="1" applyAlignment="1">
      <alignment horizontal="center" vertical="center"/>
    </xf>
    <xf numFmtId="0" fontId="249" fillId="0" borderId="0" xfId="0" applyFont="1" applyFill="1" applyBorder="1"/>
    <xf numFmtId="0" fontId="242" fillId="0" borderId="0" xfId="0" applyFont="1" applyFill="1" applyBorder="1"/>
    <xf numFmtId="3" fontId="255" fillId="118" borderId="9" xfId="0" applyNumberFormat="1" applyFont="1" applyFill="1" applyBorder="1" applyAlignment="1">
      <alignment horizontal="right" vertical="center" wrapText="1"/>
    </xf>
    <xf numFmtId="3" fontId="255" fillId="118" borderId="79" xfId="0" applyNumberFormat="1" applyFont="1" applyFill="1" applyBorder="1" applyAlignment="1">
      <alignment vertical="center" wrapText="1"/>
    </xf>
    <xf numFmtId="0" fontId="258" fillId="118" borderId="0" xfId="0" applyFont="1" applyFill="1" applyAlignment="1">
      <alignment horizontal="center" vertical="center" wrapText="1"/>
    </xf>
    <xf numFmtId="0" fontId="258" fillId="118" borderId="9" xfId="0" applyFont="1" applyFill="1" applyBorder="1" applyAlignment="1">
      <alignment horizontal="center" vertical="center" wrapText="1"/>
    </xf>
    <xf numFmtId="3" fontId="261" fillId="118" borderId="0" xfId="0" applyNumberFormat="1" applyFont="1" applyFill="1" applyAlignment="1">
      <alignment horizontal="right" vertical="center" wrapText="1"/>
    </xf>
    <xf numFmtId="0" fontId="261" fillId="118" borderId="0" xfId="0" applyFont="1" applyFill="1" applyAlignment="1">
      <alignment horizontal="right" vertical="center" wrapText="1"/>
    </xf>
    <xf numFmtId="0" fontId="261" fillId="118" borderId="0" xfId="0" applyFont="1" applyFill="1" applyBorder="1" applyAlignment="1">
      <alignment horizontal="right" vertical="center" wrapText="1"/>
    </xf>
    <xf numFmtId="3" fontId="261" fillId="118" borderId="6" xfId="0" applyNumberFormat="1" applyFont="1" applyFill="1" applyBorder="1" applyAlignment="1">
      <alignment horizontal="right" vertical="center" wrapText="1"/>
    </xf>
    <xf numFmtId="3" fontId="253" fillId="118" borderId="6" xfId="0" applyNumberFormat="1" applyFont="1" applyFill="1" applyBorder="1" applyAlignment="1">
      <alignment horizontal="right" vertical="center" wrapText="1"/>
    </xf>
    <xf numFmtId="237" fontId="10" fillId="118" borderId="2" xfId="0" applyNumberFormat="1" applyFont="1" applyFill="1" applyBorder="1" applyAlignment="1">
      <alignment horizontal="center" vertical="center" wrapText="1" readingOrder="1"/>
    </xf>
    <xf numFmtId="237" fontId="13" fillId="118" borderId="2" xfId="0" applyNumberFormat="1" applyFont="1" applyFill="1" applyBorder="1" applyAlignment="1">
      <alignment horizontal="center" vertical="center" wrapText="1"/>
    </xf>
    <xf numFmtId="1" fontId="253" fillId="0" borderId="82" xfId="0" applyNumberFormat="1" applyFont="1" applyFill="1" applyBorder="1" applyAlignment="1">
      <alignment horizontal="center" vertical="center"/>
    </xf>
    <xf numFmtId="9" fontId="253" fillId="0" borderId="82" xfId="0" applyNumberFormat="1" applyFont="1" applyBorder="1" applyAlignment="1">
      <alignment horizontal="center" vertical="center"/>
    </xf>
    <xf numFmtId="1" fontId="271" fillId="0" borderId="82" xfId="0" applyNumberFormat="1" applyFont="1" applyFill="1" applyBorder="1" applyAlignment="1">
      <alignment horizontal="center" vertical="center"/>
    </xf>
    <xf numFmtId="9" fontId="271" fillId="0" borderId="82" xfId="0" applyNumberFormat="1" applyFont="1" applyBorder="1" applyAlignment="1">
      <alignment horizontal="center" vertical="center"/>
    </xf>
    <xf numFmtId="0" fontId="271" fillId="0" borderId="82" xfId="0" applyFont="1" applyFill="1" applyBorder="1" applyAlignment="1">
      <alignment horizontal="center" vertical="center"/>
    </xf>
    <xf numFmtId="1" fontId="271" fillId="0" borderId="83" xfId="0" applyNumberFormat="1" applyFont="1" applyFill="1" applyBorder="1" applyAlignment="1">
      <alignment horizontal="center" vertical="center"/>
    </xf>
    <xf numFmtId="1" fontId="271" fillId="0" borderId="84" xfId="0" applyNumberFormat="1" applyFont="1" applyFill="1" applyBorder="1" applyAlignment="1">
      <alignment horizontal="center" vertical="center"/>
    </xf>
    <xf numFmtId="9" fontId="271" fillId="0" borderId="84" xfId="0" applyNumberFormat="1" applyFont="1" applyBorder="1" applyAlignment="1">
      <alignment horizontal="center" vertical="center"/>
    </xf>
    <xf numFmtId="9" fontId="271" fillId="0" borderId="85" xfId="0" applyNumberFormat="1" applyFont="1" applyBorder="1" applyAlignment="1">
      <alignment horizontal="center" vertical="center"/>
    </xf>
    <xf numFmtId="0" fontId="253" fillId="0" borderId="86" xfId="0" applyFont="1" applyFill="1" applyBorder="1" applyAlignment="1">
      <alignment horizontal="center" vertical="center"/>
    </xf>
    <xf numFmtId="0" fontId="253" fillId="0" borderId="87" xfId="0" applyFont="1" applyFill="1" applyBorder="1" applyAlignment="1">
      <alignment horizontal="center" vertical="center"/>
    </xf>
    <xf numFmtId="9" fontId="253" fillId="0" borderId="87" xfId="0" applyNumberFormat="1" applyFont="1" applyBorder="1" applyAlignment="1">
      <alignment horizontal="center" vertical="center"/>
    </xf>
    <xf numFmtId="1" fontId="253" fillId="0" borderId="87" xfId="0" applyNumberFormat="1" applyFont="1" applyFill="1" applyBorder="1" applyAlignment="1">
      <alignment horizontal="center" vertical="center"/>
    </xf>
    <xf numFmtId="9" fontId="253" fillId="0" borderId="88" xfId="0" applyNumberFormat="1" applyFont="1" applyBorder="1" applyAlignment="1">
      <alignment horizontal="center" vertical="center"/>
    </xf>
    <xf numFmtId="1" fontId="271" fillId="0" borderId="89" xfId="0" applyNumberFormat="1" applyFont="1" applyFill="1" applyBorder="1" applyAlignment="1">
      <alignment horizontal="center" vertical="center"/>
    </xf>
    <xf numFmtId="9" fontId="271" fillId="0" borderId="90" xfId="0" applyNumberFormat="1" applyFont="1" applyBorder="1" applyAlignment="1">
      <alignment horizontal="center" vertical="center"/>
    </xf>
    <xf numFmtId="1" fontId="253" fillId="0" borderId="89" xfId="0" applyNumberFormat="1" applyFont="1" applyFill="1" applyBorder="1" applyAlignment="1">
      <alignment horizontal="center" vertical="center"/>
    </xf>
    <xf numFmtId="9" fontId="253" fillId="0" borderId="90" xfId="0" applyNumberFormat="1" applyFont="1" applyBorder="1" applyAlignment="1">
      <alignment horizontal="center" vertical="center"/>
    </xf>
    <xf numFmtId="0" fontId="10" fillId="118" borderId="73" xfId="0" applyFont="1" applyFill="1" applyBorder="1" applyAlignment="1">
      <alignment horizontal="left" vertical="center" wrapText="1" indent="1"/>
    </xf>
    <xf numFmtId="0" fontId="10" fillId="118" borderId="94" xfId="0" applyFont="1" applyFill="1" applyBorder="1" applyAlignment="1">
      <alignment horizontal="left" vertical="center" wrapText="1" indent="1"/>
    </xf>
    <xf numFmtId="0" fontId="10" fillId="118" borderId="95" xfId="0" applyFont="1" applyFill="1" applyBorder="1" applyAlignment="1">
      <alignment horizontal="center" vertical="center" wrapText="1" readingOrder="1"/>
    </xf>
    <xf numFmtId="3" fontId="10" fillId="118" borderId="0" xfId="0" applyNumberFormat="1" applyFont="1" applyFill="1" applyBorder="1" applyAlignment="1">
      <alignment horizontal="center" vertical="center" wrapText="1" readingOrder="1"/>
    </xf>
    <xf numFmtId="0" fontId="10" fillId="118" borderId="96" xfId="0" applyFont="1" applyFill="1" applyBorder="1" applyAlignment="1">
      <alignment horizontal="left" vertical="center" wrapText="1" indent="1"/>
    </xf>
    <xf numFmtId="0" fontId="10" fillId="118" borderId="97" xfId="0" applyFont="1" applyFill="1" applyBorder="1" applyAlignment="1">
      <alignment horizontal="center" vertical="center" wrapText="1" readingOrder="1"/>
    </xf>
    <xf numFmtId="9" fontId="271" fillId="0" borderId="87" xfId="0" applyNumberFormat="1" applyFont="1" applyBorder="1" applyAlignment="1">
      <alignment horizontal="center" vertical="center"/>
    </xf>
    <xf numFmtId="9" fontId="271" fillId="0" borderId="92" xfId="0" applyNumberFormat="1" applyFont="1" applyBorder="1" applyAlignment="1">
      <alignment horizontal="center" vertical="center"/>
    </xf>
    <xf numFmtId="3" fontId="272" fillId="121" borderId="10" xfId="0" applyNumberFormat="1" applyFont="1" applyFill="1" applyBorder="1" applyAlignment="1">
      <alignment horizontal="right" vertical="center" wrapText="1"/>
    </xf>
    <xf numFmtId="0" fontId="272" fillId="121" borderId="0" xfId="0" applyFont="1" applyFill="1" applyAlignment="1">
      <alignment horizontal="right" vertical="center" wrapText="1"/>
    </xf>
    <xf numFmtId="0" fontId="272" fillId="121" borderId="9" xfId="0" applyFont="1" applyFill="1" applyBorder="1" applyAlignment="1">
      <alignment horizontal="right" vertical="center" wrapText="1"/>
    </xf>
    <xf numFmtId="3" fontId="273" fillId="121" borderId="9" xfId="0" applyNumberFormat="1" applyFont="1" applyFill="1" applyBorder="1" applyAlignment="1">
      <alignment horizontal="right" vertical="center" wrapText="1"/>
    </xf>
    <xf numFmtId="0" fontId="272" fillId="0" borderId="10" xfId="0" applyFont="1" applyBorder="1" applyAlignment="1">
      <alignment horizontal="justify" vertical="center" wrapText="1"/>
    </xf>
    <xf numFmtId="0" fontId="272" fillId="0" borderId="0" xfId="0" applyFont="1" applyAlignment="1">
      <alignment horizontal="justify" vertical="center" wrapText="1"/>
    </xf>
    <xf numFmtId="0" fontId="273" fillId="0" borderId="9" xfId="0" applyFont="1" applyBorder="1" applyAlignment="1">
      <alignment horizontal="justify" vertical="center" wrapText="1"/>
    </xf>
    <xf numFmtId="3" fontId="274" fillId="121" borderId="0" xfId="0" applyNumberFormat="1" applyFont="1" applyFill="1" applyAlignment="1">
      <alignment horizontal="right" vertical="center" wrapText="1"/>
    </xf>
    <xf numFmtId="0" fontId="274" fillId="121" borderId="0" xfId="0" applyFont="1" applyFill="1" applyAlignment="1">
      <alignment horizontal="right" vertical="center" wrapText="1"/>
    </xf>
    <xf numFmtId="0" fontId="273" fillId="121" borderId="9" xfId="0" applyFont="1" applyFill="1" applyBorder="1" applyAlignment="1">
      <alignment horizontal="right" vertical="center" wrapText="1"/>
    </xf>
    <xf numFmtId="0" fontId="274" fillId="0" borderId="0" xfId="0" applyFont="1" applyAlignment="1">
      <alignment horizontal="justify" vertical="center" wrapText="1"/>
    </xf>
    <xf numFmtId="238" fontId="9" fillId="119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1" fillId="0" borderId="8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3" fillId="120" borderId="9" xfId="0" applyFont="1" applyFill="1" applyBorder="1" applyAlignment="1">
      <alignment vertical="center" wrapText="1"/>
    </xf>
    <xf numFmtId="238" fontId="253" fillId="119" borderId="9" xfId="0" applyNumberFormat="1" applyFont="1" applyFill="1" applyBorder="1" applyAlignment="1">
      <alignment horizontal="right" vertical="center" wrapText="1" indent="1"/>
    </xf>
    <xf numFmtId="238" fontId="253" fillId="118" borderId="9" xfId="0" applyNumberFormat="1" applyFont="1" applyFill="1" applyBorder="1" applyAlignment="1">
      <alignment horizontal="right" vertical="center" wrapText="1" indent="1"/>
    </xf>
    <xf numFmtId="0" fontId="253" fillId="0" borderId="9" xfId="0" applyFont="1" applyBorder="1" applyAlignment="1">
      <alignment horizontal="right" vertical="center" indent="1"/>
    </xf>
    <xf numFmtId="238" fontId="261" fillId="119" borderId="0" xfId="0" applyNumberFormat="1" applyFont="1" applyFill="1" applyAlignment="1">
      <alignment horizontal="right" vertical="center" wrapText="1" indent="1"/>
    </xf>
    <xf numFmtId="238" fontId="261" fillId="118" borderId="0" xfId="0" applyNumberFormat="1" applyFont="1" applyFill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right" vertical="center" indent="1"/>
    </xf>
    <xf numFmtId="238" fontId="9" fillId="0" borderId="0" xfId="0" applyNumberFormat="1" applyFont="1" applyAlignment="1">
      <alignment horizontal="right" vertical="center" wrapText="1" indent="1"/>
    </xf>
    <xf numFmtId="0" fontId="253" fillId="120" borderId="20" xfId="0" applyFont="1" applyFill="1" applyBorder="1" applyAlignment="1">
      <alignment vertical="center" wrapText="1"/>
    </xf>
    <xf numFmtId="238" fontId="253" fillId="119" borderId="20" xfId="0" applyNumberFormat="1" applyFont="1" applyFill="1" applyBorder="1" applyAlignment="1">
      <alignment horizontal="right" vertical="center" wrapText="1" indent="1"/>
    </xf>
    <xf numFmtId="238" fontId="253" fillId="118" borderId="20" xfId="0" applyNumberFormat="1" applyFont="1" applyFill="1" applyBorder="1" applyAlignment="1">
      <alignment horizontal="right" vertical="center" wrapText="1" indent="1"/>
    </xf>
    <xf numFmtId="0" fontId="253" fillId="0" borderId="20" xfId="0" applyFont="1" applyBorder="1" applyAlignment="1">
      <alignment horizontal="right" vertical="center" indent="1"/>
    </xf>
    <xf numFmtId="0" fontId="261" fillId="0" borderId="0" xfId="0" applyFont="1" applyAlignment="1">
      <alignment vertical="center" wrapText="1"/>
    </xf>
    <xf numFmtId="238" fontId="9" fillId="119" borderId="0" xfId="0" applyNumberFormat="1" applyFont="1" applyFill="1" applyAlignment="1">
      <alignment horizontal="right" vertical="center" wrapText="1" indent="1"/>
    </xf>
    <xf numFmtId="238" fontId="9" fillId="118" borderId="0" xfId="0" applyNumberFormat="1" applyFont="1" applyFill="1" applyAlignment="1">
      <alignment horizontal="right" vertical="center" wrapText="1" indent="1"/>
    </xf>
    <xf numFmtId="0" fontId="253" fillId="120" borderId="20" xfId="0" applyFont="1" applyFill="1" applyBorder="1" applyAlignment="1">
      <alignment vertical="center"/>
    </xf>
    <xf numFmtId="0" fontId="253" fillId="0" borderId="9" xfId="0" applyFont="1" applyBorder="1" applyAlignment="1">
      <alignment vertical="center" wrapText="1"/>
    </xf>
    <xf numFmtId="238" fontId="253" fillId="119" borderId="9" xfId="0" applyNumberFormat="1" applyFont="1" applyFill="1" applyBorder="1" applyAlignment="1">
      <alignment horizontal="right" vertical="center" wrapText="1"/>
    </xf>
    <xf numFmtId="238" fontId="253" fillId="118" borderId="9" xfId="0" applyNumberFormat="1" applyFont="1" applyFill="1" applyBorder="1" applyAlignment="1">
      <alignment horizontal="right" vertical="center" wrapText="1"/>
    </xf>
    <xf numFmtId="0" fontId="253" fillId="0" borderId="9" xfId="0" applyFont="1" applyBorder="1" applyAlignment="1">
      <alignment horizontal="right" vertical="center" wrapText="1"/>
    </xf>
    <xf numFmtId="238" fontId="9" fillId="118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238" fontId="9" fillId="0" borderId="0" xfId="0" applyNumberFormat="1" applyFont="1" applyAlignment="1">
      <alignment horizontal="right" vertical="center" wrapText="1"/>
    </xf>
    <xf numFmtId="0" fontId="253" fillId="0" borderId="20" xfId="0" applyFont="1" applyBorder="1" applyAlignment="1">
      <alignment vertical="center" wrapText="1"/>
    </xf>
    <xf numFmtId="238" fontId="253" fillId="119" borderId="20" xfId="0" applyNumberFormat="1" applyFont="1" applyFill="1" applyBorder="1" applyAlignment="1">
      <alignment horizontal="right" vertical="center" wrapText="1"/>
    </xf>
    <xf numFmtId="238" fontId="253" fillId="118" borderId="20" xfId="0" applyNumberFormat="1" applyFont="1" applyFill="1" applyBorder="1" applyAlignment="1">
      <alignment horizontal="right" vertical="center" wrapText="1"/>
    </xf>
    <xf numFmtId="0" fontId="253" fillId="0" borderId="20" xfId="0" applyFont="1" applyBorder="1" applyAlignment="1">
      <alignment horizontal="right" vertical="center"/>
    </xf>
    <xf numFmtId="180" fontId="253" fillId="119" borderId="20" xfId="0" applyNumberFormat="1" applyFont="1" applyFill="1" applyBorder="1" applyAlignment="1">
      <alignment horizontal="right" vertical="center" wrapText="1"/>
    </xf>
    <xf numFmtId="180" fontId="253" fillId="118" borderId="20" xfId="0" applyNumberFormat="1" applyFont="1" applyFill="1" applyBorder="1" applyAlignment="1">
      <alignment horizontal="right" vertical="center" wrapText="1"/>
    </xf>
    <xf numFmtId="180" fontId="253" fillId="118" borderId="20" xfId="0" applyNumberFormat="1" applyFont="1" applyFill="1" applyBorder="1" applyAlignment="1">
      <alignment horizontal="right" vertical="center"/>
    </xf>
    <xf numFmtId="3" fontId="9" fillId="119" borderId="80" xfId="0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9" borderId="79" xfId="0" applyNumberFormat="1" applyFont="1" applyFill="1" applyBorder="1" applyAlignment="1">
      <alignment vertical="center" wrapText="1"/>
    </xf>
    <xf numFmtId="9" fontId="276" fillId="118" borderId="4" xfId="0" applyNumberFormat="1" applyFont="1" applyFill="1" applyBorder="1" applyAlignment="1">
      <alignment horizontal="center" vertical="center" wrapText="1" readingOrder="1"/>
    </xf>
    <xf numFmtId="9" fontId="11" fillId="118" borderId="4" xfId="0" applyNumberFormat="1" applyFont="1" applyFill="1" applyBorder="1" applyAlignment="1">
      <alignment horizontal="center" vertical="center" wrapText="1" readingOrder="1"/>
    </xf>
    <xf numFmtId="9" fontId="271" fillId="0" borderId="98" xfId="0" applyNumberFormat="1" applyFont="1" applyBorder="1" applyAlignment="1">
      <alignment horizontal="center" vertical="center"/>
    </xf>
    <xf numFmtId="9" fontId="271" fillId="0" borderId="99" xfId="0" applyNumberFormat="1" applyFont="1" applyBorder="1" applyAlignment="1">
      <alignment horizontal="center" vertical="center"/>
    </xf>
    <xf numFmtId="9" fontId="10" fillId="118" borderId="0" xfId="61062" applyFont="1" applyFill="1" applyBorder="1" applyAlignment="1">
      <alignment horizontal="center" vertical="center" wrapText="1" readingOrder="1"/>
    </xf>
    <xf numFmtId="9" fontId="277" fillId="0" borderId="0" xfId="61062" applyFont="1" applyAlignment="1">
      <alignment horizontal="center" readingOrder="1"/>
    </xf>
    <xf numFmtId="9" fontId="278" fillId="0" borderId="0" xfId="61062" applyFont="1" applyAlignment="1">
      <alignment horizontal="center" readingOrder="1"/>
    </xf>
    <xf numFmtId="9" fontId="242" fillId="0" borderId="0" xfId="61062" applyFont="1" applyAlignment="1">
      <alignment horizontal="center" readingOrder="1"/>
    </xf>
    <xf numFmtId="0" fontId="245" fillId="118" borderId="0" xfId="0" quotePrefix="1" applyFont="1" applyFill="1" applyBorder="1" applyAlignment="1">
      <alignment horizontal="center" vertical="center" wrapText="1" readingOrder="1"/>
    </xf>
    <xf numFmtId="239" fontId="271" fillId="0" borderId="0" xfId="0" quotePrefix="1" applyNumberFormat="1" applyFont="1" applyFill="1" applyBorder="1" applyAlignment="1">
      <alignment horizontal="center" vertical="center" wrapText="1"/>
    </xf>
    <xf numFmtId="0" fontId="10" fillId="118" borderId="0" xfId="0" applyFont="1" applyFill="1" applyBorder="1" applyAlignment="1">
      <alignment horizontal="left" vertical="top" wrapText="1" indent="1"/>
    </xf>
    <xf numFmtId="9" fontId="280" fillId="118" borderId="11" xfId="0" applyNumberFormat="1" applyFont="1" applyFill="1" applyBorder="1" applyAlignment="1">
      <alignment horizontal="center" wrapText="1" readingOrder="1"/>
    </xf>
    <xf numFmtId="9" fontId="281" fillId="118" borderId="12" xfId="0" applyNumberFormat="1" applyFont="1" applyFill="1" applyBorder="1" applyAlignment="1">
      <alignment horizontal="center" wrapText="1" readingOrder="1"/>
    </xf>
    <xf numFmtId="9" fontId="280" fillId="118" borderId="29" xfId="0" applyNumberFormat="1" applyFont="1" applyFill="1" applyBorder="1" applyAlignment="1">
      <alignment horizontal="center" wrapText="1" readingOrder="1"/>
    </xf>
    <xf numFmtId="9" fontId="280" fillId="118" borderId="14" xfId="0" applyNumberFormat="1" applyFont="1" applyFill="1" applyBorder="1" applyAlignment="1">
      <alignment horizontal="center" wrapText="1" readingOrder="1"/>
    </xf>
    <xf numFmtId="9" fontId="280" fillId="118" borderId="15" xfId="0" applyNumberFormat="1" applyFont="1" applyFill="1" applyBorder="1" applyAlignment="1">
      <alignment horizontal="center" vertical="center" wrapText="1" readingOrder="1"/>
    </xf>
    <xf numFmtId="9" fontId="280" fillId="118" borderId="77" xfId="0" applyNumberFormat="1" applyFont="1" applyFill="1" applyBorder="1" applyAlignment="1">
      <alignment horizontal="center" vertical="center" wrapText="1" readingOrder="1"/>
    </xf>
    <xf numFmtId="3" fontId="22" fillId="118" borderId="12" xfId="0" applyNumberFormat="1" applyFont="1" applyFill="1" applyBorder="1" applyAlignment="1">
      <alignment horizontal="center" vertical="center" wrapText="1" readingOrder="1"/>
    </xf>
    <xf numFmtId="3" fontId="22" fillId="118" borderId="29" xfId="0" applyNumberFormat="1" applyFont="1" applyFill="1" applyBorder="1" applyAlignment="1">
      <alignment horizontal="center" wrapText="1" readingOrder="1"/>
    </xf>
    <xf numFmtId="3" fontId="22" fillId="118" borderId="14" xfId="0" applyNumberFormat="1" applyFont="1" applyFill="1" applyBorder="1" applyAlignment="1">
      <alignment horizontal="center" vertical="center" wrapText="1" readingOrder="1"/>
    </xf>
    <xf numFmtId="9" fontId="281" fillId="118" borderId="29" xfId="0" applyNumberFormat="1" applyFont="1" applyFill="1" applyBorder="1" applyAlignment="1">
      <alignment horizontal="center" wrapText="1" readingOrder="1"/>
    </xf>
    <xf numFmtId="3" fontId="10" fillId="118" borderId="7" xfId="0" applyNumberFormat="1" applyFont="1" applyFill="1" applyBorder="1" applyAlignment="1">
      <alignment horizontal="center" vertical="center" wrapText="1" readingOrder="1"/>
    </xf>
    <xf numFmtId="3" fontId="10" fillId="0" borderId="2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Alignment="1">
      <alignment horizontal="center" vertical="center" wrapText="1" readingOrder="1"/>
    </xf>
    <xf numFmtId="3" fontId="10" fillId="0" borderId="7" xfId="0" applyNumberFormat="1" applyFont="1" applyFill="1" applyBorder="1" applyAlignment="1">
      <alignment horizontal="center" vertical="center" wrapText="1" readingOrder="1"/>
    </xf>
    <xf numFmtId="3" fontId="16" fillId="0" borderId="20" xfId="0" applyNumberFormat="1" applyFont="1" applyFill="1" applyBorder="1" applyAlignment="1">
      <alignment horizontal="center" vertical="center" wrapText="1" readingOrder="1"/>
    </xf>
    <xf numFmtId="3" fontId="10" fillId="0" borderId="15" xfId="0" applyNumberFormat="1" applyFont="1" applyFill="1" applyBorder="1" applyAlignment="1">
      <alignment horizontal="center" vertical="center" wrapText="1" readingOrder="1"/>
    </xf>
    <xf numFmtId="3" fontId="25" fillId="118" borderId="2" xfId="0" applyNumberFormat="1" applyFont="1" applyFill="1" applyBorder="1" applyAlignment="1">
      <alignment horizontal="center" vertical="center" wrapText="1" readingOrder="1"/>
    </xf>
    <xf numFmtId="3" fontId="25" fillId="118" borderId="0" xfId="0" applyNumberFormat="1" applyFont="1" applyFill="1" applyAlignment="1">
      <alignment horizontal="center" vertical="center" wrapText="1" readingOrder="1"/>
    </xf>
    <xf numFmtId="3" fontId="25" fillId="118" borderId="7" xfId="0" applyNumberFormat="1" applyFont="1" applyFill="1" applyBorder="1" applyAlignment="1">
      <alignment horizontal="center" vertical="center" wrapText="1" readingOrder="1"/>
    </xf>
    <xf numFmtId="3" fontId="25" fillId="118" borderId="20" xfId="0" applyNumberFormat="1" applyFont="1" applyFill="1" applyBorder="1" applyAlignment="1">
      <alignment horizontal="center" vertical="center" wrapText="1" readingOrder="1"/>
    </xf>
    <xf numFmtId="3" fontId="244" fillId="118" borderId="14" xfId="0" applyNumberFormat="1" applyFont="1" applyFill="1" applyBorder="1" applyAlignment="1">
      <alignment horizontal="center" vertical="center" wrapText="1" readingOrder="1"/>
    </xf>
    <xf numFmtId="9" fontId="10" fillId="118" borderId="5" xfId="0" applyNumberFormat="1" applyFont="1" applyFill="1" applyBorder="1" applyAlignment="1">
      <alignment horizontal="center" vertical="center" wrapText="1" readingOrder="1"/>
    </xf>
    <xf numFmtId="9" fontId="11" fillId="118" borderId="10" xfId="0" applyNumberFormat="1" applyFont="1" applyFill="1" applyBorder="1" applyAlignment="1">
      <alignment horizontal="center" vertical="center" wrapText="1" readingOrder="1"/>
    </xf>
    <xf numFmtId="9" fontId="245" fillId="118" borderId="14" xfId="0" applyNumberFormat="1" applyFont="1" applyFill="1" applyBorder="1" applyAlignment="1">
      <alignment horizontal="center" vertical="center" wrapText="1" readingOrder="1"/>
    </xf>
    <xf numFmtId="9" fontId="24" fillId="118" borderId="10" xfId="0" applyNumberFormat="1" applyFont="1" applyFill="1" applyBorder="1" applyAlignment="1">
      <alignment horizontal="center" vertical="center" wrapText="1" readingOrder="1"/>
    </xf>
    <xf numFmtId="9" fontId="11" fillId="118" borderId="5" xfId="0" applyNumberFormat="1" applyFont="1" applyFill="1" applyBorder="1" applyAlignment="1">
      <alignment horizontal="center" vertical="center" wrapText="1" readingOrder="1"/>
    </xf>
    <xf numFmtId="237" fontId="10" fillId="118" borderId="11" xfId="0" applyNumberFormat="1" applyFont="1" applyFill="1" applyBorder="1" applyAlignment="1">
      <alignment horizontal="center" wrapText="1" readingOrder="1"/>
    </xf>
    <xf numFmtId="1" fontId="271" fillId="0" borderId="86" xfId="0" applyNumberFormat="1" applyFont="1" applyFill="1" applyBorder="1" applyAlignment="1">
      <alignment horizontal="center" vertical="center"/>
    </xf>
    <xf numFmtId="1" fontId="271" fillId="0" borderId="87" xfId="0" applyNumberFormat="1" applyFont="1" applyFill="1" applyBorder="1" applyAlignment="1">
      <alignment horizontal="center" vertical="center"/>
    </xf>
    <xf numFmtId="9" fontId="271" fillId="0" borderId="88" xfId="0" applyNumberFormat="1" applyFont="1" applyBorder="1" applyAlignment="1">
      <alignment horizontal="center" vertical="center"/>
    </xf>
    <xf numFmtId="0" fontId="271" fillId="0" borderId="91" xfId="0" applyFont="1" applyFill="1" applyBorder="1" applyAlignment="1">
      <alignment horizontal="center" vertical="center"/>
    </xf>
    <xf numFmtId="0" fontId="271" fillId="0" borderId="92" xfId="0" applyFont="1" applyFill="1" applyBorder="1" applyAlignment="1">
      <alignment horizontal="center" vertical="center"/>
    </xf>
    <xf numFmtId="1" fontId="271" fillId="0" borderId="92" xfId="0" applyNumberFormat="1" applyFont="1" applyFill="1" applyBorder="1" applyAlignment="1">
      <alignment horizontal="center" vertical="center"/>
    </xf>
    <xf numFmtId="9" fontId="271" fillId="0" borderId="9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26" fillId="0" borderId="0" xfId="0" applyFont="1" applyFill="1" applyBorder="1" applyAlignment="1">
      <alignment horizontal="left" wrapText="1" readingOrder="1"/>
    </xf>
    <xf numFmtId="3" fontId="9" fillId="119" borderId="10" xfId="0" applyNumberFormat="1" applyFont="1" applyFill="1" applyBorder="1" applyAlignment="1">
      <alignment horizontal="right" vertical="center" wrapText="1"/>
    </xf>
    <xf numFmtId="3" fontId="9" fillId="119" borderId="0" xfId="0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9" borderId="79" xfId="0" applyNumberFormat="1" applyFont="1" applyFill="1" applyBorder="1" applyAlignment="1">
      <alignment horizontal="right" vertical="center" wrapText="1"/>
    </xf>
    <xf numFmtId="3" fontId="9" fillId="119" borderId="80" xfId="0" applyNumberFormat="1" applyFont="1" applyFill="1" applyBorder="1" applyAlignment="1">
      <alignment horizontal="right" vertical="center" wrapText="1"/>
    </xf>
    <xf numFmtId="0" fontId="258" fillId="118" borderId="10" xfId="0" applyFont="1" applyFill="1" applyBorder="1" applyAlignment="1">
      <alignment horizontal="center" vertical="center" wrapText="1"/>
    </xf>
    <xf numFmtId="0" fontId="258" fillId="0" borderId="10" xfId="0" applyFont="1" applyBorder="1" applyAlignment="1">
      <alignment horizontal="center" vertical="center"/>
    </xf>
    <xf numFmtId="0" fontId="258" fillId="0" borderId="0" xfId="0" applyFont="1" applyBorder="1" applyAlignment="1">
      <alignment horizontal="center" vertical="center"/>
    </xf>
    <xf numFmtId="0" fontId="258" fillId="0" borderId="9" xfId="0" applyFont="1" applyBorder="1" applyAlignment="1">
      <alignment horizontal="center" vertical="center"/>
    </xf>
    <xf numFmtId="0" fontId="253" fillId="0" borderId="8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255" fillId="119" borderId="10" xfId="0" applyNumberFormat="1" applyFont="1" applyFill="1" applyBorder="1" applyAlignment="1">
      <alignment horizontal="right" vertical="center" wrapText="1"/>
    </xf>
    <xf numFmtId="3" fontId="255" fillId="119" borderId="9" xfId="0" applyNumberFormat="1" applyFont="1" applyFill="1" applyBorder="1" applyAlignment="1">
      <alignment horizontal="right" vertical="center" wrapText="1"/>
    </xf>
    <xf numFmtId="3" fontId="255" fillId="119" borderId="79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3" fontId="9" fillId="119" borderId="79" xfId="0" applyNumberFormat="1" applyFont="1" applyFill="1" applyBorder="1" applyAlignment="1">
      <alignment horizontal="right" vertical="center"/>
    </xf>
    <xf numFmtId="3" fontId="9" fillId="119" borderId="9" xfId="0" applyNumberFormat="1" applyFont="1" applyFill="1" applyBorder="1" applyAlignment="1">
      <alignment horizontal="right" vertical="center"/>
    </xf>
    <xf numFmtId="3" fontId="9" fillId="118" borderId="79" xfId="0" applyNumberFormat="1" applyFont="1" applyFill="1" applyBorder="1" applyAlignment="1">
      <alignment horizontal="right" vertical="center"/>
    </xf>
    <xf numFmtId="3" fontId="9" fillId="118" borderId="9" xfId="0" applyNumberFormat="1" applyFont="1" applyFill="1" applyBorder="1" applyAlignment="1">
      <alignment horizontal="right" vertical="center"/>
    </xf>
    <xf numFmtId="0" fontId="9" fillId="118" borderId="79" xfId="0" applyFont="1" applyFill="1" applyBorder="1" applyAlignment="1">
      <alignment horizontal="right" vertical="center"/>
    </xf>
    <xf numFmtId="0" fontId="9" fillId="118" borderId="9" xfId="0" applyFont="1" applyFill="1" applyBorder="1" applyAlignment="1">
      <alignment horizontal="right" vertical="center"/>
    </xf>
    <xf numFmtId="3" fontId="9" fillId="119" borderId="80" xfId="0" applyNumberFormat="1" applyFont="1" applyFill="1" applyBorder="1" applyAlignment="1">
      <alignment horizontal="right" vertical="center"/>
    </xf>
    <xf numFmtId="3" fontId="9" fillId="118" borderId="80" xfId="0" applyNumberFormat="1" applyFont="1" applyFill="1" applyBorder="1" applyAlignment="1">
      <alignment horizontal="right" vertical="center"/>
    </xf>
    <xf numFmtId="3" fontId="255" fillId="119" borderId="80" xfId="0" applyNumberFormat="1" applyFont="1" applyFill="1" applyBorder="1" applyAlignment="1">
      <alignment horizontal="right" vertical="center" wrapText="1"/>
    </xf>
    <xf numFmtId="3" fontId="255" fillId="118" borderId="79" xfId="0" applyNumberFormat="1" applyFont="1" applyFill="1" applyBorder="1" applyAlignment="1">
      <alignment horizontal="right" vertical="center" wrapText="1"/>
    </xf>
    <xf numFmtId="3" fontId="255" fillId="118" borderId="9" xfId="0" applyNumberFormat="1" applyFont="1" applyFill="1" applyBorder="1" applyAlignment="1">
      <alignment horizontal="right" vertical="center" wrapText="1"/>
    </xf>
    <xf numFmtId="3" fontId="9" fillId="118" borderId="79" xfId="0" applyNumberFormat="1" applyFont="1" applyFill="1" applyBorder="1" applyAlignment="1">
      <alignment horizontal="righ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118" borderId="10" xfId="0" applyNumberFormat="1" applyFont="1" applyFill="1" applyBorder="1" applyAlignment="1">
      <alignment horizontal="right" vertical="center" wrapText="1"/>
    </xf>
    <xf numFmtId="3" fontId="255" fillId="118" borderId="10" xfId="0" applyNumberFormat="1" applyFont="1" applyFill="1" applyBorder="1" applyAlignment="1">
      <alignment horizontal="right" vertical="center" wrapText="1"/>
    </xf>
    <xf numFmtId="3" fontId="255" fillId="118" borderId="80" xfId="0" applyNumberFormat="1" applyFont="1" applyFill="1" applyBorder="1" applyAlignment="1">
      <alignment horizontal="right" vertical="center" wrapText="1"/>
    </xf>
    <xf numFmtId="3" fontId="9" fillId="118" borderId="80" xfId="0" applyNumberFormat="1" applyFont="1" applyFill="1" applyBorder="1" applyAlignment="1">
      <alignment horizontal="right" vertical="center" wrapText="1"/>
    </xf>
    <xf numFmtId="0" fontId="9" fillId="118" borderId="10" xfId="0" applyFont="1" applyFill="1" applyBorder="1" applyAlignment="1">
      <alignment horizontal="right" vertical="center" wrapText="1"/>
    </xf>
    <xf numFmtId="0" fontId="9" fillId="118" borderId="9" xfId="0" applyFont="1" applyFill="1" applyBorder="1" applyAlignment="1">
      <alignment horizontal="right" vertical="center" wrapText="1"/>
    </xf>
    <xf numFmtId="3" fontId="255" fillId="119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118" borderId="0" xfId="0" applyNumberFormat="1" applyFont="1" applyFill="1" applyAlignment="1">
      <alignment horizontal="right" vertical="center" wrapText="1"/>
    </xf>
    <xf numFmtId="0" fontId="9" fillId="118" borderId="0" xfId="0" applyFont="1" applyFill="1" applyAlignment="1">
      <alignment horizontal="right" vertical="center" wrapText="1"/>
    </xf>
    <xf numFmtId="3" fontId="255" fillId="119" borderId="0" xfId="0" applyNumberFormat="1" applyFont="1" applyFill="1" applyBorder="1" applyAlignment="1">
      <alignment horizontal="right" vertical="center" wrapText="1"/>
    </xf>
    <xf numFmtId="3" fontId="255" fillId="118" borderId="0" xfId="0" applyNumberFormat="1" applyFont="1" applyFill="1" applyAlignment="1">
      <alignment horizontal="right" vertical="center" wrapText="1"/>
    </xf>
    <xf numFmtId="1" fontId="9" fillId="119" borderId="79" xfId="0" applyNumberFormat="1" applyFont="1" applyFill="1" applyBorder="1" applyAlignment="1">
      <alignment horizontal="right" vertical="center" wrapText="1"/>
    </xf>
    <xf numFmtId="1" fontId="9" fillId="119" borderId="80" xfId="0" applyNumberFormat="1" applyFont="1" applyFill="1" applyBorder="1" applyAlignment="1">
      <alignment horizontal="right" vertical="center" wrapText="1"/>
    </xf>
    <xf numFmtId="1" fontId="9" fillId="118" borderId="79" xfId="0" applyNumberFormat="1" applyFont="1" applyFill="1" applyBorder="1" applyAlignment="1">
      <alignment horizontal="right" vertical="center" wrapText="1"/>
    </xf>
    <xf numFmtId="1" fontId="9" fillId="118" borderId="80" xfId="0" applyNumberFormat="1" applyFont="1" applyFill="1" applyBorder="1" applyAlignment="1">
      <alignment horizontal="right" vertical="center" wrapText="1"/>
    </xf>
    <xf numFmtId="0" fontId="9" fillId="118" borderId="79" xfId="0" applyFont="1" applyFill="1" applyBorder="1" applyAlignment="1">
      <alignment horizontal="right" vertical="center" wrapText="1"/>
    </xf>
    <xf numFmtId="0" fontId="9" fillId="118" borderId="8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180" fontId="9" fillId="119" borderId="10" xfId="0" applyNumberFormat="1" applyFont="1" applyFill="1" applyBorder="1" applyAlignment="1">
      <alignment horizontal="right" vertical="center" wrapText="1"/>
    </xf>
    <xf numFmtId="180" fontId="9" fillId="119" borderId="9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3" fontId="9" fillId="0" borderId="79" xfId="0" applyNumberFormat="1" applyFont="1" applyBorder="1" applyAlignment="1">
      <alignment horizontal="right" vertical="center" wrapText="1"/>
    </xf>
    <xf numFmtId="3" fontId="9" fillId="0" borderId="80" xfId="0" applyNumberFormat="1" applyFont="1" applyBorder="1" applyAlignment="1">
      <alignment horizontal="right" vertical="center" wrapText="1"/>
    </xf>
    <xf numFmtId="238" fontId="9" fillId="119" borderId="10" xfId="0" applyNumberFormat="1" applyFont="1" applyFill="1" applyBorder="1" applyAlignment="1">
      <alignment horizontal="right" vertical="center" wrapText="1"/>
    </xf>
    <xf numFmtId="238" fontId="9" fillId="119" borderId="9" xfId="0" applyNumberFormat="1" applyFont="1" applyFill="1" applyBorder="1" applyAlignment="1">
      <alignment horizontal="right" vertical="center" wrapText="1"/>
    </xf>
    <xf numFmtId="180" fontId="9" fillId="119" borderId="79" xfId="0" applyNumberFormat="1" applyFont="1" applyFill="1" applyBorder="1" applyAlignment="1">
      <alignment horizontal="right" vertical="center" wrapText="1"/>
    </xf>
    <xf numFmtId="180" fontId="9" fillId="119" borderId="8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238" fontId="9" fillId="119" borderId="0" xfId="0" applyNumberFormat="1" applyFont="1" applyFill="1" applyAlignment="1">
      <alignment horizontal="right" vertical="center" wrapText="1"/>
    </xf>
    <xf numFmtId="0" fontId="9" fillId="0" borderId="79" xfId="0" applyFont="1" applyBorder="1" applyAlignment="1">
      <alignment horizontal="right" vertical="center" wrapText="1"/>
    </xf>
    <xf numFmtId="0" fontId="9" fillId="0" borderId="80" xfId="0" applyFont="1" applyBorder="1" applyAlignment="1">
      <alignment horizontal="right" vertical="center" wrapText="1"/>
    </xf>
    <xf numFmtId="3" fontId="9" fillId="119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238" fontId="256" fillId="119" borderId="79" xfId="0" applyNumberFormat="1" applyFont="1" applyFill="1" applyBorder="1" applyAlignment="1">
      <alignment horizontal="right" vertical="center" wrapText="1"/>
    </xf>
    <xf numFmtId="238" fontId="256" fillId="119" borderId="9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238" fontId="9" fillId="119" borderId="79" xfId="0" applyNumberFormat="1" applyFont="1" applyFill="1" applyBorder="1" applyAlignment="1">
      <alignment horizontal="right" vertical="center" wrapText="1"/>
    </xf>
    <xf numFmtId="238" fontId="9" fillId="119" borderId="80" xfId="0" applyNumberFormat="1" applyFont="1" applyFill="1" applyBorder="1" applyAlignment="1">
      <alignment horizontal="right" vertical="center" wrapText="1"/>
    </xf>
    <xf numFmtId="0" fontId="258" fillId="119" borderId="10" xfId="0" applyFont="1" applyFill="1" applyBorder="1" applyAlignment="1">
      <alignment horizontal="center" vertical="center" wrapText="1"/>
    </xf>
    <xf numFmtId="0" fontId="25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8" fillId="0" borderId="10" xfId="0" applyFont="1" applyBorder="1" applyAlignment="1">
      <alignment horizontal="center" vertical="center" wrapText="1"/>
    </xf>
    <xf numFmtId="0" fontId="258" fillId="0" borderId="0" xfId="0" applyFont="1" applyBorder="1" applyAlignment="1">
      <alignment horizontal="center" vertical="center" wrapText="1"/>
    </xf>
    <xf numFmtId="0" fontId="258" fillId="0" borderId="9" xfId="0" applyFont="1" applyBorder="1" applyAlignment="1">
      <alignment horizontal="center" vertical="center" wrapText="1"/>
    </xf>
  </cellXfs>
  <cellStyles count="61063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2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66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092D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K/Plany/Plany%20sp&#243;&#322;ek%202009/KONSOLIDACJA%20PF2009/konsolidacja%20II%20runda/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12_wsad%20do%20suplementu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001DC\Raporty%20okresowe\2020\FY2020\Materia&#322;y%20do%20wysy&#322;ki\B.%20Jakubisiak\CO2-uzgodnienia\WSAD%20Emisje%20i%20darmowe%20raze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Wyłaczenia"/>
      <sheetName val="nota nr 1 "/>
      <sheetName val="idx"/>
      <sheetName val="DANE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lista"/>
      <sheetName val="zakup z MEC_tylko pw 2010"/>
      <sheetName val="en. el.zakup z MEC_plan 11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9">
          <cell r="G19">
            <v>5368</v>
          </cell>
          <cell r="H19">
            <v>6486</v>
          </cell>
        </row>
        <row r="20">
          <cell r="G20">
            <v>1.4101575595038551</v>
          </cell>
          <cell r="H20">
            <v>1.5985156140596555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44">
          <cell r="C44">
            <v>1814119</v>
          </cell>
        </row>
        <row r="47">
          <cell r="C47">
            <v>1564982</v>
          </cell>
        </row>
        <row r="48">
          <cell r="C48">
            <v>1468361</v>
          </cell>
        </row>
        <row r="49">
          <cell r="C49">
            <v>552524</v>
          </cell>
        </row>
        <row r="50">
          <cell r="C50">
            <v>255366</v>
          </cell>
        </row>
        <row r="52">
          <cell r="C52">
            <v>658715</v>
          </cell>
        </row>
        <row r="53">
          <cell r="C53">
            <v>368293</v>
          </cell>
        </row>
        <row r="54">
          <cell r="C54">
            <v>437602</v>
          </cell>
        </row>
        <row r="55">
          <cell r="C55">
            <v>690387</v>
          </cell>
        </row>
        <row r="56">
          <cell r="C56">
            <v>167680</v>
          </cell>
        </row>
        <row r="57">
          <cell r="C57">
            <v>155704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N229"/>
  <sheetViews>
    <sheetView showGridLines="0" zoomScale="70" zoomScaleNormal="70" workbookViewId="0">
      <pane ySplit="1" topLeftCell="A54" activePane="bottomLeft" state="frozen"/>
      <selection activeCell="J130" sqref="J130:J147"/>
      <selection pane="bottomLeft" activeCell="B59" sqref="B59"/>
    </sheetView>
  </sheetViews>
  <sheetFormatPr defaultRowHeight="15.5" outlineLevelCol="1"/>
  <cols>
    <col min="1" max="1" width="59.6328125" style="33" customWidth="1"/>
    <col min="2" max="2" width="21.6328125" style="19" customWidth="1"/>
    <col min="3" max="4" width="17.6328125" style="19" customWidth="1"/>
    <col min="5" max="7" width="17.6328125" style="34" customWidth="1"/>
    <col min="8" max="9" width="17" style="35" customWidth="1"/>
    <col min="10" max="10" width="61.453125" style="35" customWidth="1"/>
    <col min="11" max="16" width="15" style="35" customWidth="1"/>
    <col min="17" max="25" width="10.453125" style="35" customWidth="1"/>
    <col min="26" max="27" width="10.453125" style="34" customWidth="1"/>
    <col min="28" max="28" width="56.6328125" style="78" customWidth="1" outlineLevel="1"/>
    <col min="29" max="29" width="45.6328125" style="78" customWidth="1" outlineLevel="1"/>
    <col min="30" max="30" width="20.36328125" style="83" customWidth="1" outlineLevel="1"/>
    <col min="31" max="31" width="17.54296875" style="83" customWidth="1" outlineLevel="1"/>
    <col min="32" max="32" width="15.453125" style="83" customWidth="1" outlineLevel="1"/>
    <col min="33" max="35" width="15.6328125" style="84" customWidth="1" outlineLevel="1"/>
    <col min="36" max="36" width="8.6328125" style="85"/>
  </cols>
  <sheetData>
    <row r="1" spans="1:40" s="6" customFormat="1" ht="21" customHeight="1">
      <c r="A1" s="1" t="s">
        <v>0</v>
      </c>
      <c r="B1" s="2" t="s">
        <v>1</v>
      </c>
      <c r="C1" s="3"/>
      <c r="D1" s="3"/>
      <c r="E1" s="3"/>
      <c r="F1" s="3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"/>
      <c r="AA1" s="4"/>
      <c r="AB1" s="78" t="s">
        <v>1</v>
      </c>
      <c r="AC1" s="78" t="s">
        <v>2</v>
      </c>
      <c r="AD1" s="79"/>
      <c r="AE1" s="79"/>
      <c r="AF1" s="79"/>
      <c r="AG1" s="80"/>
      <c r="AH1" s="81"/>
      <c r="AI1" s="81"/>
      <c r="AJ1" s="82"/>
    </row>
    <row r="2" spans="1:40" s="11" customFormat="1" ht="20.149999999999999" customHeight="1">
      <c r="A2" s="7" t="str">
        <f t="shared" ref="A2:A20" si="0">IF(B$1="SWITCH TO ENGLISH",AB2,AC2)</f>
        <v>Kluczowe dane finansowe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326" t="s">
        <v>3</v>
      </c>
      <c r="AC2" s="359" t="s">
        <v>4</v>
      </c>
      <c r="AD2" s="360" t="s">
        <v>410</v>
      </c>
      <c r="AE2" s="360" t="s">
        <v>203</v>
      </c>
      <c r="AF2" s="360" t="s">
        <v>5</v>
      </c>
      <c r="AG2" s="360">
        <v>2020</v>
      </c>
      <c r="AH2" s="360">
        <v>2019</v>
      </c>
      <c r="AI2" s="360" t="s">
        <v>5</v>
      </c>
      <c r="AJ2" s="186"/>
      <c r="AK2" s="186"/>
      <c r="AL2" s="186"/>
      <c r="AM2" s="186"/>
      <c r="AN2" s="186"/>
    </row>
    <row r="3" spans="1:40" s="11" customFormat="1" ht="20.149999999999999" customHeight="1" thickBot="1">
      <c r="A3" s="12" t="str">
        <f t="shared" si="0"/>
        <v>Dane skonsolidowane</v>
      </c>
      <c r="B3" s="8"/>
      <c r="C3" s="8"/>
      <c r="D3" s="8"/>
      <c r="E3" s="13"/>
      <c r="F3" s="13"/>
      <c r="G3" s="13"/>
      <c r="H3" s="10"/>
      <c r="I3" s="10"/>
      <c r="J3" s="44"/>
      <c r="K3" s="44"/>
      <c r="L3" s="44"/>
      <c r="M3" s="44"/>
      <c r="N3" s="44"/>
      <c r="O3" s="44"/>
      <c r="P3" s="44"/>
      <c r="Q3" s="10"/>
      <c r="R3" s="10"/>
      <c r="S3" s="10"/>
      <c r="T3" s="10"/>
      <c r="U3" s="10"/>
      <c r="V3" s="10"/>
      <c r="W3" s="10"/>
      <c r="X3" s="10"/>
      <c r="Y3" s="10"/>
      <c r="Z3" s="13"/>
      <c r="AA3" s="13"/>
      <c r="AB3" s="328" t="s">
        <v>6</v>
      </c>
      <c r="AC3" s="361" t="s">
        <v>7</v>
      </c>
      <c r="AD3" s="360" t="s">
        <v>411</v>
      </c>
      <c r="AE3" s="360" t="s">
        <v>204</v>
      </c>
      <c r="AF3" s="360" t="s">
        <v>8</v>
      </c>
      <c r="AG3" s="360">
        <v>2020</v>
      </c>
      <c r="AH3" s="360">
        <v>2019</v>
      </c>
      <c r="AI3" s="360" t="s">
        <v>8</v>
      </c>
      <c r="AJ3" s="186"/>
      <c r="AK3" s="186"/>
      <c r="AL3" s="186"/>
      <c r="AM3" s="186"/>
      <c r="AN3" s="186"/>
    </row>
    <row r="4" spans="1:40" s="18" customFormat="1" ht="20.149999999999999" customHeight="1" thickTop="1">
      <c r="A4" s="14" t="str">
        <f t="shared" si="0"/>
        <v>[MSR, mln PLN]</v>
      </c>
      <c r="B4" s="15" t="str">
        <f>IF($B$1="SWITCH TO ENGLISH",AD2,AD3)</f>
        <v>IV kw. 2020</v>
      </c>
      <c r="C4" s="15" t="str">
        <f>IF($B$1="SWITCH TO ENGLISH",AE2,AE3)</f>
        <v>IV kw. 2019</v>
      </c>
      <c r="D4" s="15" t="str">
        <f t="shared" ref="D4:G4" si="1">IF($B$1="SWITCH TO ENGLISH",AF2,AF3)</f>
        <v>r/r</v>
      </c>
      <c r="E4" s="15">
        <f t="shared" si="1"/>
        <v>2020</v>
      </c>
      <c r="F4" s="15">
        <f t="shared" si="1"/>
        <v>2019</v>
      </c>
      <c r="G4" s="40" t="str">
        <f t="shared" si="1"/>
        <v>r/r</v>
      </c>
      <c r="H4" s="17"/>
      <c r="I4" s="17"/>
      <c r="J4" s="45"/>
      <c r="K4" s="46"/>
      <c r="L4" s="46"/>
      <c r="M4" s="46"/>
      <c r="N4" s="46"/>
      <c r="O4" s="46"/>
      <c r="P4" s="46"/>
      <c r="Q4" s="17"/>
      <c r="R4" s="17"/>
      <c r="S4" s="17"/>
      <c r="T4" s="17"/>
      <c r="U4" s="17"/>
      <c r="V4" s="17"/>
      <c r="W4" s="17"/>
      <c r="X4" s="17"/>
      <c r="Y4" s="17"/>
      <c r="Z4" s="16"/>
      <c r="AA4" s="16"/>
      <c r="AB4" s="329" t="s">
        <v>9</v>
      </c>
      <c r="AC4" s="362" t="s">
        <v>10</v>
      </c>
      <c r="AD4" s="360"/>
      <c r="AE4" s="360"/>
      <c r="AF4" s="360"/>
      <c r="AG4" s="363"/>
      <c r="AH4" s="363"/>
      <c r="AI4" s="363"/>
      <c r="AJ4" s="187"/>
      <c r="AK4" s="187"/>
      <c r="AL4" s="187"/>
      <c r="AM4" s="187"/>
      <c r="AN4" s="187"/>
    </row>
    <row r="5" spans="1:40" s="19" customFormat="1" ht="20.149999999999999" customHeight="1">
      <c r="A5" s="88" t="str">
        <f t="shared" si="0"/>
        <v>Przychody ze sprzedaży</v>
      </c>
      <c r="B5" s="91">
        <v>12670</v>
      </c>
      <c r="C5" s="91">
        <v>10048</v>
      </c>
      <c r="D5" s="474">
        <f>B5/C5-1</f>
        <v>0.26094745222929938</v>
      </c>
      <c r="E5" s="91">
        <v>45766</v>
      </c>
      <c r="F5" s="91">
        <v>37627</v>
      </c>
      <c r="G5" s="474">
        <f>E5/F5-1</f>
        <v>0.21630743880723946</v>
      </c>
      <c r="H5" s="17"/>
      <c r="I5" s="17"/>
      <c r="J5" s="47"/>
      <c r="K5" s="48"/>
      <c r="L5" s="48"/>
      <c r="M5" s="49"/>
      <c r="N5" s="48"/>
      <c r="O5" s="48"/>
      <c r="P5" s="49"/>
      <c r="Q5" s="17"/>
      <c r="R5" s="17"/>
      <c r="S5" s="17"/>
      <c r="T5" s="17"/>
      <c r="U5" s="17"/>
      <c r="V5" s="17"/>
      <c r="W5" s="17"/>
      <c r="X5" s="17"/>
      <c r="Y5" s="17"/>
      <c r="Z5" s="16"/>
      <c r="AA5" s="16"/>
      <c r="AB5" s="331" t="s">
        <v>11</v>
      </c>
      <c r="AC5" s="364" t="s">
        <v>12</v>
      </c>
      <c r="AD5" s="360"/>
      <c r="AE5" s="360"/>
      <c r="AF5" s="360"/>
      <c r="AG5" s="363"/>
      <c r="AH5" s="363"/>
      <c r="AI5" s="365"/>
      <c r="AJ5" s="188"/>
      <c r="AK5" s="188"/>
      <c r="AL5" s="188"/>
      <c r="AM5" s="188"/>
      <c r="AN5" s="188"/>
    </row>
    <row r="6" spans="1:40" s="18" customFormat="1" ht="20.149999999999999" customHeight="1">
      <c r="A6" s="88" t="str">
        <f t="shared" si="0"/>
        <v>w tym rekompensaty KDT</v>
      </c>
      <c r="B6" s="91">
        <v>-10</v>
      </c>
      <c r="C6" s="91">
        <v>6</v>
      </c>
      <c r="D6" s="475" t="s">
        <v>434</v>
      </c>
      <c r="E6" s="91">
        <v>31</v>
      </c>
      <c r="F6" s="91">
        <v>-8</v>
      </c>
      <c r="G6" s="475" t="s">
        <v>434</v>
      </c>
      <c r="H6" s="17"/>
      <c r="I6" s="17"/>
      <c r="J6" s="47"/>
      <c r="K6" s="50"/>
      <c r="L6" s="50"/>
      <c r="M6" s="51"/>
      <c r="N6" s="50"/>
      <c r="O6" s="50"/>
      <c r="P6" s="52"/>
      <c r="Q6" s="17"/>
      <c r="R6" s="17"/>
      <c r="S6" s="17"/>
      <c r="T6" s="17"/>
      <c r="U6" s="17"/>
      <c r="V6" s="17"/>
      <c r="W6" s="17"/>
      <c r="X6" s="17"/>
      <c r="Y6" s="17"/>
      <c r="Z6" s="16"/>
      <c r="AA6" s="16"/>
      <c r="AB6" s="331" t="s">
        <v>182</v>
      </c>
      <c r="AC6" s="364" t="s">
        <v>187</v>
      </c>
      <c r="AD6" s="365"/>
      <c r="AE6" s="365"/>
      <c r="AF6" s="365"/>
      <c r="AG6" s="363"/>
      <c r="AH6" s="363"/>
      <c r="AI6" s="363"/>
      <c r="AJ6" s="187"/>
      <c r="AK6" s="187"/>
      <c r="AL6" s="187"/>
      <c r="AM6" s="187"/>
      <c r="AN6" s="187"/>
    </row>
    <row r="7" spans="1:40" s="18" customFormat="1" ht="20.149999999999999" customHeight="1">
      <c r="A7" s="88" t="str">
        <f t="shared" si="0"/>
        <v>Powtarzalne przychody</v>
      </c>
      <c r="B7" s="91">
        <v>12680</v>
      </c>
      <c r="C7" s="91">
        <v>10042</v>
      </c>
      <c r="D7" s="474">
        <f t="shared" ref="D7:D16" si="2">B7/C7-1</f>
        <v>0.26269667396932883</v>
      </c>
      <c r="E7" s="91">
        <v>45735</v>
      </c>
      <c r="F7" s="91">
        <v>37635</v>
      </c>
      <c r="G7" s="474">
        <f t="shared" ref="G7:G16" si="3">E7/F7-1</f>
        <v>0.21522518931845358</v>
      </c>
      <c r="H7" s="17"/>
      <c r="I7" s="17"/>
      <c r="J7" s="47"/>
      <c r="K7" s="48"/>
      <c r="L7" s="48"/>
      <c r="M7" s="49"/>
      <c r="N7" s="48"/>
      <c r="O7" s="48"/>
      <c r="P7" s="49"/>
      <c r="Q7" s="17"/>
      <c r="R7" s="17"/>
      <c r="S7" s="17"/>
      <c r="T7" s="17"/>
      <c r="U7" s="17"/>
      <c r="V7" s="17"/>
      <c r="W7" s="17"/>
      <c r="X7" s="17"/>
      <c r="Y7" s="17"/>
      <c r="Z7" s="16"/>
      <c r="AA7" s="16"/>
      <c r="AB7" s="331" t="s">
        <v>13</v>
      </c>
      <c r="AC7" s="364" t="s">
        <v>14</v>
      </c>
      <c r="AD7" s="365"/>
      <c r="AE7" s="365"/>
      <c r="AF7" s="365"/>
      <c r="AG7" s="363"/>
      <c r="AH7" s="363"/>
      <c r="AI7" s="363"/>
      <c r="AJ7" s="187"/>
      <c r="AK7" s="187"/>
      <c r="AL7" s="187"/>
      <c r="AM7" s="187"/>
      <c r="AN7" s="187"/>
    </row>
    <row r="8" spans="1:40" s="18" customFormat="1" ht="20.149999999999999" customHeight="1">
      <c r="A8" s="88" t="str">
        <f t="shared" si="0"/>
        <v xml:space="preserve">EBITDA </v>
      </c>
      <c r="B8" s="91">
        <v>1615</v>
      </c>
      <c r="C8" s="91">
        <v>1069</v>
      </c>
      <c r="D8" s="474">
        <f t="shared" si="2"/>
        <v>0.51075771749298404</v>
      </c>
      <c r="E8" s="91">
        <v>5966</v>
      </c>
      <c r="F8" s="91">
        <v>7141</v>
      </c>
      <c r="G8" s="476">
        <f t="shared" si="3"/>
        <v>-0.16454278112309195</v>
      </c>
      <c r="H8" s="17"/>
      <c r="I8" s="17"/>
      <c r="J8" s="47"/>
      <c r="K8" s="48"/>
      <c r="L8" s="48"/>
      <c r="M8" s="49"/>
      <c r="N8" s="48"/>
      <c r="O8" s="48"/>
      <c r="P8" s="49"/>
      <c r="Q8" s="17"/>
      <c r="R8" s="17"/>
      <c r="S8" s="17"/>
      <c r="T8" s="17"/>
      <c r="U8" s="17"/>
      <c r="V8" s="17"/>
      <c r="W8" s="17"/>
      <c r="X8" s="17"/>
      <c r="Y8" s="17"/>
      <c r="Z8" s="16"/>
      <c r="AA8" s="16"/>
      <c r="AB8" s="331" t="s">
        <v>15</v>
      </c>
      <c r="AC8" s="364" t="s">
        <v>16</v>
      </c>
      <c r="AD8" s="365"/>
      <c r="AE8" s="365"/>
      <c r="AF8" s="365"/>
      <c r="AG8" s="363"/>
      <c r="AH8" s="363"/>
      <c r="AI8" s="363"/>
      <c r="AJ8" s="187"/>
      <c r="AK8" s="187"/>
      <c r="AL8" s="187"/>
      <c r="AM8" s="187"/>
      <c r="AN8" s="187"/>
    </row>
    <row r="9" spans="1:40" s="18" customFormat="1" ht="20.149999999999999" customHeight="1">
      <c r="A9" s="88" t="str">
        <f t="shared" si="0"/>
        <v>EBITDA powtarzalna</v>
      </c>
      <c r="B9" s="91">
        <v>1493</v>
      </c>
      <c r="C9" s="91">
        <v>1704</v>
      </c>
      <c r="D9" s="476">
        <f t="shared" si="2"/>
        <v>-0.12382629107981225</v>
      </c>
      <c r="E9" s="91">
        <v>6184</v>
      </c>
      <c r="F9" s="91">
        <v>6637</v>
      </c>
      <c r="G9" s="476">
        <f t="shared" si="3"/>
        <v>-6.8253729094470361E-2</v>
      </c>
      <c r="H9" s="17"/>
      <c r="I9" s="17"/>
      <c r="J9" s="47"/>
      <c r="K9" s="48"/>
      <c r="L9" s="48"/>
      <c r="M9" s="49"/>
      <c r="N9" s="48"/>
      <c r="O9" s="48"/>
      <c r="P9" s="52"/>
      <c r="Q9" s="17"/>
      <c r="R9" s="17"/>
      <c r="S9" s="17"/>
      <c r="T9" s="17"/>
      <c r="U9" s="17"/>
      <c r="V9" s="17"/>
      <c r="W9" s="17"/>
      <c r="X9" s="17"/>
      <c r="Y9" s="17"/>
      <c r="Z9" s="16"/>
      <c r="AA9" s="16"/>
      <c r="AB9" s="331" t="s">
        <v>183</v>
      </c>
      <c r="AC9" s="364" t="s">
        <v>186</v>
      </c>
      <c r="AD9" s="365"/>
      <c r="AE9" s="365"/>
      <c r="AF9" s="365"/>
      <c r="AG9" s="363"/>
      <c r="AH9" s="363"/>
      <c r="AI9" s="363"/>
      <c r="AJ9" s="187"/>
      <c r="AK9" s="187"/>
      <c r="AL9" s="187"/>
      <c r="AM9" s="187"/>
      <c r="AN9" s="187"/>
    </row>
    <row r="10" spans="1:40" s="18" customFormat="1" ht="20.149999999999999" customHeight="1">
      <c r="A10" s="88" t="str">
        <f t="shared" si="0"/>
        <v xml:space="preserve">EBIT </v>
      </c>
      <c r="B10" s="91">
        <v>668</v>
      </c>
      <c r="C10" s="91">
        <v>-7242</v>
      </c>
      <c r="D10" s="475" t="s">
        <v>434</v>
      </c>
      <c r="E10" s="91">
        <v>1408</v>
      </c>
      <c r="F10" s="91">
        <v>-4175</v>
      </c>
      <c r="G10" s="475" t="s">
        <v>434</v>
      </c>
      <c r="H10" s="17"/>
      <c r="I10" s="17"/>
      <c r="J10" s="47"/>
      <c r="K10" s="50"/>
      <c r="L10" s="50"/>
      <c r="M10" s="49"/>
      <c r="N10" s="50"/>
      <c r="O10" s="50"/>
      <c r="P10" s="49"/>
      <c r="Q10" s="17"/>
      <c r="R10" s="17"/>
      <c r="S10" s="17"/>
      <c r="T10" s="17"/>
      <c r="U10" s="17"/>
      <c r="V10" s="17"/>
      <c r="W10" s="17"/>
      <c r="X10" s="17"/>
      <c r="Y10" s="17"/>
      <c r="Z10" s="16"/>
      <c r="AA10" s="16"/>
      <c r="AB10" s="331" t="s">
        <v>17</v>
      </c>
      <c r="AC10" s="364" t="s">
        <v>18</v>
      </c>
      <c r="AD10" s="365"/>
      <c r="AE10" s="365"/>
      <c r="AF10" s="365"/>
      <c r="AG10" s="363"/>
      <c r="AH10" s="363"/>
      <c r="AI10" s="363"/>
      <c r="AJ10" s="187"/>
      <c r="AK10" s="187"/>
      <c r="AL10" s="187"/>
      <c r="AM10" s="187"/>
      <c r="AN10" s="187"/>
    </row>
    <row r="11" spans="1:40" s="18" customFormat="1" ht="20.149999999999999" customHeight="1">
      <c r="A11" s="88" t="str">
        <f t="shared" si="0"/>
        <v>EBIT powtarzalny</v>
      </c>
      <c r="B11" s="91">
        <v>436</v>
      </c>
      <c r="C11" s="91">
        <v>726</v>
      </c>
      <c r="D11" s="476">
        <f t="shared" si="2"/>
        <v>-0.39944903581267222</v>
      </c>
      <c r="E11" s="91">
        <v>2574</v>
      </c>
      <c r="F11" s="91">
        <v>2841</v>
      </c>
      <c r="G11" s="476">
        <f t="shared" si="3"/>
        <v>-9.3980992608236558E-2</v>
      </c>
      <c r="H11" s="17"/>
      <c r="I11" s="17"/>
      <c r="J11" s="47"/>
      <c r="K11" s="50"/>
      <c r="L11" s="50"/>
      <c r="M11" s="49"/>
      <c r="N11" s="50"/>
      <c r="O11" s="50"/>
      <c r="P11" s="52"/>
      <c r="Q11" s="17"/>
      <c r="R11" s="17"/>
      <c r="S11" s="17"/>
      <c r="T11" s="17"/>
      <c r="U11" s="17"/>
      <c r="V11" s="17"/>
      <c r="W11" s="17"/>
      <c r="X11" s="17"/>
      <c r="Y11" s="17"/>
      <c r="Z11" s="16"/>
      <c r="AA11" s="16"/>
      <c r="AB11" s="331" t="s">
        <v>184</v>
      </c>
      <c r="AC11" s="364" t="s">
        <v>185</v>
      </c>
      <c r="AD11" s="365"/>
      <c r="AE11" s="365"/>
      <c r="AF11" s="365"/>
      <c r="AG11" s="363"/>
      <c r="AH11" s="363"/>
      <c r="AI11" s="363"/>
      <c r="AJ11" s="187"/>
      <c r="AK11" s="187"/>
      <c r="AL11" s="187"/>
      <c r="AM11" s="187"/>
      <c r="AN11" s="187"/>
    </row>
    <row r="12" spans="1:40" s="18" customFormat="1" ht="20.149999999999999" customHeight="1">
      <c r="A12" s="88" t="str">
        <f t="shared" si="0"/>
        <v xml:space="preserve">Zysk (strata) netto dla akcjonariuszy </v>
      </c>
      <c r="B12" s="91">
        <v>525</v>
      </c>
      <c r="C12" s="91">
        <v>-6134</v>
      </c>
      <c r="D12" s="475" t="s">
        <v>434</v>
      </c>
      <c r="E12" s="91">
        <v>110</v>
      </c>
      <c r="F12" s="91">
        <v>-3961</v>
      </c>
      <c r="G12" s="475" t="s">
        <v>434</v>
      </c>
      <c r="H12" s="17"/>
      <c r="I12" s="17"/>
      <c r="J12" s="47"/>
      <c r="K12" s="50"/>
      <c r="L12" s="50"/>
      <c r="M12" s="49"/>
      <c r="N12" s="50"/>
      <c r="O12" s="50"/>
      <c r="P12" s="49"/>
      <c r="Q12" s="17"/>
      <c r="R12" s="17"/>
      <c r="S12" s="17"/>
      <c r="T12" s="17"/>
      <c r="U12" s="17"/>
      <c r="V12" s="17"/>
      <c r="W12" s="17"/>
      <c r="X12" s="17"/>
      <c r="Y12" s="17"/>
      <c r="Z12" s="16"/>
      <c r="AA12" s="16"/>
      <c r="AB12" s="331" t="s">
        <v>19</v>
      </c>
      <c r="AC12" s="364" t="s">
        <v>20</v>
      </c>
      <c r="AD12" s="365"/>
      <c r="AE12" s="365"/>
      <c r="AF12" s="365"/>
      <c r="AG12" s="363"/>
      <c r="AH12" s="363"/>
      <c r="AI12" s="363"/>
      <c r="AJ12" s="187"/>
      <c r="AK12" s="187"/>
      <c r="AL12" s="187"/>
      <c r="AM12" s="187"/>
      <c r="AN12" s="187"/>
    </row>
    <row r="13" spans="1:40" s="18" customFormat="1" ht="20.149999999999999" customHeight="1">
      <c r="A13" s="88" t="str">
        <f t="shared" si="0"/>
        <v>Zysk (strata) netto dla akcj. – bez odpisów</v>
      </c>
      <c r="B13" s="91">
        <v>432.54999999999995</v>
      </c>
      <c r="C13" s="91">
        <v>-194.26999999999998</v>
      </c>
      <c r="D13" s="475" t="s">
        <v>434</v>
      </c>
      <c r="E13" s="91">
        <v>933.55</v>
      </c>
      <c r="F13" s="91">
        <v>2130.1999999999998</v>
      </c>
      <c r="G13" s="476">
        <f t="shared" si="3"/>
        <v>-0.56175476481081588</v>
      </c>
      <c r="H13" s="17"/>
      <c r="I13" s="17"/>
      <c r="J13" s="47"/>
      <c r="K13" s="50"/>
      <c r="L13" s="50"/>
      <c r="M13" s="49"/>
      <c r="N13" s="50"/>
      <c r="O13" s="50"/>
      <c r="P13" s="49"/>
      <c r="Q13" s="17"/>
      <c r="R13" s="17"/>
      <c r="S13" s="17"/>
      <c r="T13" s="17"/>
      <c r="U13" s="17"/>
      <c r="V13" s="17"/>
      <c r="W13" s="17"/>
      <c r="X13" s="17"/>
      <c r="Y13" s="17"/>
      <c r="Z13" s="16"/>
      <c r="AA13" s="16"/>
      <c r="AB13" s="331" t="s">
        <v>197</v>
      </c>
      <c r="AC13" s="364" t="s">
        <v>198</v>
      </c>
      <c r="AD13" s="365"/>
      <c r="AE13" s="365"/>
      <c r="AF13" s="365"/>
      <c r="AG13" s="363"/>
      <c r="AH13" s="363"/>
      <c r="AI13" s="363"/>
      <c r="AJ13" s="187"/>
      <c r="AK13" s="187"/>
      <c r="AL13" s="187"/>
      <c r="AM13" s="187"/>
      <c r="AN13" s="187"/>
    </row>
    <row r="14" spans="1:40" s="18" customFormat="1" ht="20.149999999999999" customHeight="1">
      <c r="A14" s="88" t="str">
        <f t="shared" si="0"/>
        <v xml:space="preserve">CAPEX (po korektach) </v>
      </c>
      <c r="B14" s="91">
        <v>1727</v>
      </c>
      <c r="C14" s="91">
        <v>2541</v>
      </c>
      <c r="D14" s="476">
        <f t="shared" si="2"/>
        <v>-0.32034632034632038</v>
      </c>
      <c r="E14" s="91">
        <v>5495</v>
      </c>
      <c r="F14" s="91">
        <v>7009</v>
      </c>
      <c r="G14" s="476">
        <f t="shared" si="3"/>
        <v>-0.21600798972749324</v>
      </c>
      <c r="H14" s="17"/>
      <c r="I14" s="17"/>
      <c r="J14" s="47"/>
      <c r="K14" s="48"/>
      <c r="L14" s="48"/>
      <c r="M14" s="49"/>
      <c r="N14" s="48"/>
      <c r="O14" s="48"/>
      <c r="P14" s="49"/>
      <c r="Q14" s="17"/>
      <c r="R14" s="17"/>
      <c r="S14" s="17"/>
      <c r="T14" s="17"/>
      <c r="U14" s="17"/>
      <c r="V14" s="17"/>
      <c r="W14" s="17"/>
      <c r="X14" s="17"/>
      <c r="Y14" s="17"/>
      <c r="Z14" s="16"/>
      <c r="AA14" s="16"/>
      <c r="AB14" s="331" t="s">
        <v>21</v>
      </c>
      <c r="AC14" s="364" t="s">
        <v>22</v>
      </c>
      <c r="AD14" s="365"/>
      <c r="AE14" s="365"/>
      <c r="AF14" s="365"/>
      <c r="AG14" s="363"/>
      <c r="AH14" s="363"/>
      <c r="AI14" s="363"/>
      <c r="AJ14" s="187"/>
      <c r="AK14" s="187"/>
      <c r="AL14" s="187"/>
      <c r="AM14" s="187"/>
      <c r="AN14" s="187"/>
    </row>
    <row r="15" spans="1:40" s="18" customFormat="1" ht="20.149999999999999" customHeight="1">
      <c r="A15" s="88" t="str">
        <f t="shared" si="0"/>
        <v xml:space="preserve">Przepływy pieniężne netto z dział. operacyjnej </v>
      </c>
      <c r="B15" s="91">
        <v>2081</v>
      </c>
      <c r="C15" s="91">
        <v>2055</v>
      </c>
      <c r="D15" s="474">
        <f t="shared" si="2"/>
        <v>1.2652068126520755E-2</v>
      </c>
      <c r="E15" s="91">
        <v>10256</v>
      </c>
      <c r="F15" s="91">
        <v>6820</v>
      </c>
      <c r="G15" s="474">
        <f t="shared" si="3"/>
        <v>0.50381231671554261</v>
      </c>
      <c r="H15" s="17"/>
      <c r="I15" s="17"/>
      <c r="J15" s="47"/>
      <c r="K15" s="48"/>
      <c r="L15" s="50"/>
      <c r="M15" s="50"/>
      <c r="N15" s="50"/>
      <c r="O15" s="50"/>
      <c r="P15" s="49"/>
      <c r="Q15" s="17"/>
      <c r="R15" s="17"/>
      <c r="S15" s="17"/>
      <c r="T15" s="17"/>
      <c r="U15" s="17"/>
      <c r="V15" s="17"/>
      <c r="W15" s="17"/>
      <c r="X15" s="17"/>
      <c r="Y15" s="17"/>
      <c r="Z15" s="16"/>
      <c r="AA15" s="16"/>
      <c r="AB15" s="331" t="s">
        <v>23</v>
      </c>
      <c r="AC15" s="364" t="s">
        <v>24</v>
      </c>
      <c r="AD15" s="365"/>
      <c r="AE15" s="365"/>
      <c r="AF15" s="365"/>
      <c r="AG15" s="363"/>
      <c r="AH15" s="363"/>
      <c r="AI15" s="363"/>
      <c r="AJ15" s="187"/>
      <c r="AK15" s="187"/>
      <c r="AL15" s="187"/>
      <c r="AM15" s="187"/>
      <c r="AN15" s="187"/>
    </row>
    <row r="16" spans="1:40" s="18" customFormat="1" ht="20.149999999999999" customHeight="1">
      <c r="A16" s="88" t="str">
        <f t="shared" si="0"/>
        <v xml:space="preserve">Przepływy pieniężne netto z dział. inwestycyjnej </v>
      </c>
      <c r="B16" s="91">
        <v>-1355</v>
      </c>
      <c r="C16" s="91">
        <v>-2014</v>
      </c>
      <c r="D16" s="476">
        <f t="shared" si="2"/>
        <v>-0.32720953326713009</v>
      </c>
      <c r="E16" s="91">
        <v>-6037</v>
      </c>
      <c r="F16" s="91">
        <v>-6865</v>
      </c>
      <c r="G16" s="476">
        <f t="shared" si="3"/>
        <v>-0.12061179898033503</v>
      </c>
      <c r="H16" s="17"/>
      <c r="I16" s="17"/>
      <c r="J16" s="47"/>
      <c r="K16" s="48"/>
      <c r="L16" s="48"/>
      <c r="M16" s="49"/>
      <c r="N16" s="50"/>
      <c r="O16" s="50"/>
      <c r="P16" s="49"/>
      <c r="Q16" s="17"/>
      <c r="R16" s="17"/>
      <c r="S16" s="17"/>
      <c r="T16" s="17"/>
      <c r="U16" s="17"/>
      <c r="V16" s="17"/>
      <c r="W16" s="17"/>
      <c r="X16" s="17"/>
      <c r="Y16" s="17"/>
      <c r="Z16" s="16"/>
      <c r="AA16" s="16"/>
      <c r="AB16" s="331" t="s">
        <v>25</v>
      </c>
      <c r="AC16" s="364" t="s">
        <v>26</v>
      </c>
      <c r="AD16" s="365"/>
      <c r="AE16" s="365"/>
      <c r="AF16" s="365"/>
      <c r="AG16" s="363"/>
      <c r="AH16" s="363"/>
      <c r="AI16" s="363"/>
      <c r="AJ16" s="187"/>
      <c r="AK16" s="187"/>
      <c r="AL16" s="187"/>
      <c r="AM16" s="187"/>
      <c r="AN16" s="187"/>
    </row>
    <row r="17" spans="1:40" s="18" customFormat="1" ht="20.149999999999999" customHeight="1">
      <c r="A17" s="88" t="str">
        <f t="shared" si="0"/>
        <v xml:space="preserve">Marża EBITDA </v>
      </c>
      <c r="B17" s="473">
        <f>B8/B5</f>
        <v>0.12746645619573796</v>
      </c>
      <c r="C17" s="473">
        <f>C8/C5</f>
        <v>0.10638933121019108</v>
      </c>
      <c r="D17" s="121" t="s">
        <v>451</v>
      </c>
      <c r="E17" s="473">
        <f>E8/E5</f>
        <v>0.13035878162828302</v>
      </c>
      <c r="F17" s="473">
        <f>F8/F5</f>
        <v>0.18978393175113614</v>
      </c>
      <c r="G17" s="477" t="s">
        <v>453</v>
      </c>
      <c r="H17" s="17"/>
      <c r="I17" s="17"/>
      <c r="J17" s="47"/>
      <c r="K17" s="51"/>
      <c r="L17" s="51"/>
      <c r="M17" s="53"/>
      <c r="N17" s="50"/>
      <c r="O17" s="51"/>
      <c r="P17" s="53"/>
      <c r="Q17" s="17"/>
      <c r="R17" s="17"/>
      <c r="S17" s="17"/>
      <c r="T17" s="17"/>
      <c r="U17" s="17"/>
      <c r="V17" s="17"/>
      <c r="W17" s="17"/>
      <c r="X17" s="17"/>
      <c r="Y17" s="17"/>
      <c r="Z17" s="16"/>
      <c r="AA17" s="16"/>
      <c r="AB17" s="331" t="s">
        <v>27</v>
      </c>
      <c r="AC17" s="364" t="s">
        <v>28</v>
      </c>
      <c r="AD17" s="365"/>
      <c r="AE17" s="365"/>
      <c r="AF17" s="365"/>
      <c r="AG17" s="363"/>
      <c r="AH17" s="363"/>
      <c r="AI17" s="363"/>
      <c r="AJ17" s="187"/>
      <c r="AK17" s="187"/>
      <c r="AL17" s="187"/>
      <c r="AM17" s="187"/>
      <c r="AN17" s="187"/>
    </row>
    <row r="18" spans="1:40" s="18" customFormat="1" ht="20.149999999999999" customHeight="1">
      <c r="A18" s="88" t="str">
        <f t="shared" si="0"/>
        <v xml:space="preserve">Powtarzalna marża EBITDA </v>
      </c>
      <c r="B18" s="473">
        <f>B9/B7</f>
        <v>0.11774447949526815</v>
      </c>
      <c r="C18" s="473">
        <f>C9/C7</f>
        <v>0.16968731328420633</v>
      </c>
      <c r="D18" s="477" t="s">
        <v>452</v>
      </c>
      <c r="E18" s="473">
        <f>E9/E7</f>
        <v>0.13521373127801464</v>
      </c>
      <c r="F18" s="473">
        <f>F9/F7</f>
        <v>0.17635180018599708</v>
      </c>
      <c r="G18" s="477" t="s">
        <v>454</v>
      </c>
      <c r="H18" s="17"/>
      <c r="I18" s="17"/>
      <c r="J18" s="47"/>
      <c r="K18" s="51"/>
      <c r="L18" s="51"/>
      <c r="M18" s="53"/>
      <c r="N18" s="50"/>
      <c r="O18" s="51"/>
      <c r="P18" s="53"/>
      <c r="Q18" s="17"/>
      <c r="R18" s="17"/>
      <c r="S18" s="17"/>
      <c r="T18" s="17"/>
      <c r="U18" s="17"/>
      <c r="V18" s="17"/>
      <c r="W18" s="17"/>
      <c r="X18" s="17"/>
      <c r="Y18" s="17"/>
      <c r="Z18" s="16"/>
      <c r="AA18" s="16"/>
      <c r="AB18" s="331" t="s">
        <v>29</v>
      </c>
      <c r="AC18" s="364" t="s">
        <v>30</v>
      </c>
      <c r="AD18" s="365"/>
      <c r="AE18" s="365"/>
      <c r="AF18" s="365"/>
      <c r="AG18" s="363"/>
      <c r="AH18" s="363"/>
      <c r="AI18" s="363"/>
      <c r="AJ18" s="187"/>
      <c r="AK18" s="187"/>
      <c r="AL18" s="187"/>
      <c r="AM18" s="187"/>
      <c r="AN18" s="187"/>
    </row>
    <row r="19" spans="1:40" s="18" customFormat="1" ht="20.149999999999999" customHeight="1">
      <c r="A19" s="88" t="str">
        <f t="shared" si="0"/>
        <v>Majątek obrotowy netto („core NWC”)</v>
      </c>
      <c r="B19" s="92"/>
      <c r="C19" s="92"/>
      <c r="D19" s="92"/>
      <c r="E19" s="91">
        <f>[61]Arkusz1!G19</f>
        <v>5368</v>
      </c>
      <c r="F19" s="91">
        <f>[61]Arkusz1!H19</f>
        <v>6486</v>
      </c>
      <c r="G19" s="92"/>
      <c r="H19" s="17"/>
      <c r="I19" s="17"/>
      <c r="J19" s="26"/>
      <c r="K19" s="25"/>
      <c r="L19" s="25"/>
      <c r="M19" s="25"/>
      <c r="N19" s="48"/>
      <c r="O19" s="48"/>
      <c r="P19" s="25"/>
      <c r="Q19" s="17"/>
      <c r="R19" s="17"/>
      <c r="S19" s="17"/>
      <c r="T19" s="17"/>
      <c r="U19" s="17"/>
      <c r="V19" s="17"/>
      <c r="W19" s="17"/>
      <c r="X19" s="17"/>
      <c r="Y19" s="17"/>
      <c r="Z19" s="16"/>
      <c r="AA19" s="16"/>
      <c r="AB19" s="331" t="s">
        <v>188</v>
      </c>
      <c r="AC19" s="364" t="s">
        <v>189</v>
      </c>
      <c r="AD19" s="365"/>
      <c r="AE19" s="365"/>
      <c r="AF19" s="365"/>
      <c r="AG19" s="363"/>
      <c r="AH19" s="363"/>
      <c r="AI19" s="363"/>
      <c r="AJ19" s="187"/>
      <c r="AK19" s="187"/>
      <c r="AL19" s="187"/>
      <c r="AM19" s="187"/>
      <c r="AN19" s="187"/>
    </row>
    <row r="20" spans="1:40" s="18" customFormat="1" ht="20.149999999999999" customHeight="1">
      <c r="A20" s="88" t="str">
        <f t="shared" si="0"/>
        <v>Dług netto/12 mies. EBITDA</v>
      </c>
      <c r="B20" s="92"/>
      <c r="C20" s="92"/>
      <c r="D20" s="92"/>
      <c r="E20" s="478">
        <f>[61]Arkusz1!G20</f>
        <v>1.4101575595038551</v>
      </c>
      <c r="F20" s="478">
        <f>[61]Arkusz1!H20</f>
        <v>1.5985156140596555</v>
      </c>
      <c r="G20" s="92"/>
      <c r="H20" s="17"/>
      <c r="I20" s="17"/>
      <c r="J20" s="26"/>
      <c r="K20" s="26"/>
      <c r="L20" s="26"/>
      <c r="M20" s="26"/>
      <c r="N20" s="50"/>
      <c r="O20" s="50"/>
      <c r="P20" s="25"/>
      <c r="Q20" s="17"/>
      <c r="R20" s="17"/>
      <c r="S20" s="17"/>
      <c r="T20" s="17"/>
      <c r="U20" s="17"/>
      <c r="V20" s="17"/>
      <c r="W20" s="17"/>
      <c r="X20" s="17"/>
      <c r="Y20" s="17"/>
      <c r="Z20" s="16"/>
      <c r="AA20" s="16"/>
      <c r="AB20" s="331" t="s">
        <v>31</v>
      </c>
      <c r="AC20" s="364" t="s">
        <v>32</v>
      </c>
      <c r="AD20" s="365"/>
      <c r="AE20" s="365"/>
      <c r="AF20" s="365"/>
      <c r="AG20" s="363"/>
      <c r="AH20" s="363"/>
      <c r="AI20" s="363"/>
      <c r="AJ20" s="187"/>
      <c r="AK20" s="187"/>
      <c r="AL20" s="187"/>
      <c r="AM20" s="187"/>
      <c r="AN20" s="187"/>
    </row>
    <row r="21" spans="1:40" s="18" customFormat="1" ht="20.149999999999999" customHeight="1">
      <c r="A21" s="88"/>
      <c r="B21" s="93"/>
      <c r="C21" s="93"/>
      <c r="D21" s="93"/>
      <c r="E21" s="93"/>
      <c r="F21" s="93"/>
      <c r="G21" s="93"/>
      <c r="H21" s="17"/>
      <c r="I21" s="17"/>
      <c r="J21" s="54"/>
      <c r="K21" s="54"/>
      <c r="L21" s="54"/>
      <c r="M21" s="54"/>
      <c r="N21" s="54"/>
      <c r="O21" s="54"/>
      <c r="P21" s="26"/>
      <c r="Q21" s="17"/>
      <c r="R21" s="17"/>
      <c r="S21" s="17"/>
      <c r="T21" s="17"/>
      <c r="U21" s="17"/>
      <c r="V21" s="17"/>
      <c r="W21" s="17"/>
      <c r="X21" s="17"/>
      <c r="Y21" s="17"/>
      <c r="Z21" s="16"/>
      <c r="AA21" s="16"/>
      <c r="AB21" s="332"/>
      <c r="AC21" s="366"/>
      <c r="AD21" s="365"/>
      <c r="AE21" s="365"/>
      <c r="AF21" s="365"/>
      <c r="AG21" s="363"/>
      <c r="AH21" s="363"/>
      <c r="AI21" s="363"/>
      <c r="AJ21" s="187"/>
      <c r="AK21" s="187"/>
      <c r="AL21" s="187"/>
      <c r="AM21" s="187"/>
      <c r="AN21" s="187"/>
    </row>
    <row r="22" spans="1:40" s="11" customFormat="1" ht="21" customHeight="1">
      <c r="A22" s="89" t="str">
        <f>IF(B$1="SWITCH TO ENGLISH",AB22,AC22)</f>
        <v>Zdarzenia jednorazowe</v>
      </c>
      <c r="B22" s="90"/>
      <c r="C22" s="90"/>
      <c r="D22" s="90"/>
      <c r="E22" s="90"/>
      <c r="F22" s="90"/>
      <c r="G22" s="90"/>
      <c r="H22" s="17"/>
      <c r="I22" s="17"/>
      <c r="J22" s="55"/>
      <c r="K22" s="55"/>
      <c r="L22" s="55"/>
      <c r="M22" s="55"/>
      <c r="N22" s="55"/>
      <c r="O22" s="55"/>
      <c r="P22" s="55"/>
      <c r="Q22" s="10"/>
      <c r="R22" s="10"/>
      <c r="S22" s="10"/>
      <c r="T22" s="10"/>
      <c r="U22" s="10"/>
      <c r="V22" s="10"/>
      <c r="W22" s="10"/>
      <c r="X22" s="10"/>
      <c r="Y22" s="10"/>
      <c r="Z22" s="13"/>
      <c r="AA22" s="13"/>
      <c r="AB22" s="326" t="s">
        <v>33</v>
      </c>
      <c r="AC22" s="359" t="s">
        <v>34</v>
      </c>
      <c r="AD22" s="367"/>
      <c r="AE22" s="367"/>
      <c r="AF22" s="367"/>
      <c r="AG22" s="368"/>
      <c r="AH22" s="368"/>
      <c r="AI22" s="368"/>
      <c r="AJ22" s="186"/>
      <c r="AK22" s="186"/>
      <c r="AL22" s="186"/>
      <c r="AM22" s="186"/>
      <c r="AN22" s="186"/>
    </row>
    <row r="23" spans="1:40" s="18" customFormat="1" ht="20.149999999999999" customHeight="1" thickBot="1">
      <c r="A23" s="20" t="str">
        <f t="shared" ref="A23:A34" si="4">IF(B$1="SWITCH TO ENGLISH",AB23,AC23)</f>
        <v>[mln PLN]</v>
      </c>
      <c r="B23" s="21" t="str">
        <f>B4</f>
        <v>IV kw. 2020</v>
      </c>
      <c r="C23" s="21" t="str">
        <f t="shared" ref="C23:F23" si="5">C4</f>
        <v>IV kw. 2019</v>
      </c>
      <c r="D23" s="21"/>
      <c r="E23" s="21">
        <f t="shared" si="5"/>
        <v>2020</v>
      </c>
      <c r="F23" s="21">
        <f t="shared" si="5"/>
        <v>2019</v>
      </c>
      <c r="G23" s="41"/>
      <c r="H23" s="17"/>
      <c r="I23" s="17"/>
      <c r="J23" s="45"/>
      <c r="K23" s="46"/>
      <c r="L23" s="46"/>
      <c r="M23" s="39"/>
      <c r="N23" s="46"/>
      <c r="O23" s="46"/>
      <c r="P23" s="39"/>
      <c r="Q23" s="17"/>
      <c r="R23" s="17"/>
      <c r="S23" s="17"/>
      <c r="T23" s="17"/>
      <c r="U23" s="17"/>
      <c r="V23" s="17"/>
      <c r="W23" s="17"/>
      <c r="X23" s="17"/>
      <c r="Y23" s="17"/>
      <c r="Z23" s="16"/>
      <c r="AA23" s="16"/>
      <c r="AB23" s="335" t="s">
        <v>35</v>
      </c>
      <c r="AC23" s="369" t="s">
        <v>36</v>
      </c>
      <c r="AD23" s="365"/>
      <c r="AE23" s="365"/>
      <c r="AF23" s="365"/>
      <c r="AG23" s="363"/>
      <c r="AH23" s="363"/>
      <c r="AI23" s="363"/>
      <c r="AJ23" s="187"/>
      <c r="AK23" s="187"/>
      <c r="AL23" s="187"/>
      <c r="AM23" s="187"/>
      <c r="AN23" s="187"/>
    </row>
    <row r="24" spans="1:40" s="18" customFormat="1" ht="20.149999999999999" customHeight="1" thickBot="1">
      <c r="A24" s="88" t="str">
        <f t="shared" si="4"/>
        <v>Rekompensaty KDT</v>
      </c>
      <c r="B24" s="94">
        <v>-10</v>
      </c>
      <c r="C24" s="94">
        <v>6</v>
      </c>
      <c r="D24" s="95"/>
      <c r="E24" s="94">
        <v>31</v>
      </c>
      <c r="F24" s="94">
        <v>-8</v>
      </c>
      <c r="G24" s="107"/>
      <c r="H24" s="17"/>
      <c r="I24" s="17"/>
      <c r="J24" s="47"/>
      <c r="K24" s="50"/>
      <c r="L24" s="50"/>
      <c r="M24" s="39"/>
      <c r="N24" s="50"/>
      <c r="O24" s="50"/>
      <c r="P24" s="39"/>
      <c r="Q24" s="17"/>
      <c r="R24" s="17"/>
      <c r="S24" s="17"/>
      <c r="T24" s="17"/>
      <c r="U24" s="17"/>
      <c r="V24" s="17"/>
      <c r="W24" s="17"/>
      <c r="X24" s="17"/>
      <c r="Y24" s="17"/>
      <c r="Z24" s="16"/>
      <c r="AA24" s="16"/>
      <c r="AB24" s="336" t="s">
        <v>37</v>
      </c>
      <c r="AC24" s="370" t="s">
        <v>38</v>
      </c>
      <c r="AD24" s="365"/>
      <c r="AE24" s="365"/>
      <c r="AF24" s="365"/>
      <c r="AG24" s="363"/>
      <c r="AH24" s="363"/>
      <c r="AI24" s="363"/>
      <c r="AJ24" s="187"/>
      <c r="AK24" s="187"/>
      <c r="AL24" s="187"/>
      <c r="AM24" s="187"/>
      <c r="AN24" s="187"/>
    </row>
    <row r="25" spans="1:40" s="18" customFormat="1" ht="20.149999999999999" customHeight="1" thickTop="1" thickBot="1">
      <c r="A25" s="88" t="str">
        <f t="shared" si="4"/>
        <v>Zmiana rezerwy rekultywacyjnej</v>
      </c>
      <c r="B25" s="96">
        <v>128</v>
      </c>
      <c r="C25" s="96">
        <v>-589</v>
      </c>
      <c r="D25" s="97"/>
      <c r="E25" s="96">
        <v>-306</v>
      </c>
      <c r="F25" s="96">
        <v>-835</v>
      </c>
      <c r="G25" s="107"/>
      <c r="H25" s="17"/>
      <c r="I25" s="17"/>
      <c r="J25" s="47"/>
      <c r="K25" s="50"/>
      <c r="L25" s="50"/>
      <c r="M25" s="39"/>
      <c r="N25" s="50"/>
      <c r="O25" s="50"/>
      <c r="P25" s="39"/>
      <c r="Q25" s="17"/>
      <c r="R25" s="17"/>
      <c r="S25" s="17"/>
      <c r="T25" s="17"/>
      <c r="U25" s="17"/>
      <c r="V25" s="17"/>
      <c r="W25" s="17"/>
      <c r="X25" s="17"/>
      <c r="Y25" s="17"/>
      <c r="Z25" s="16"/>
      <c r="AA25" s="16"/>
      <c r="AB25" s="336" t="s">
        <v>39</v>
      </c>
      <c r="AC25" s="370" t="s">
        <v>40</v>
      </c>
      <c r="AD25" s="365"/>
      <c r="AE25" s="365"/>
      <c r="AF25" s="365"/>
      <c r="AG25" s="363"/>
      <c r="AH25" s="363"/>
      <c r="AI25" s="363"/>
      <c r="AJ25" s="187"/>
      <c r="AK25" s="187"/>
      <c r="AL25" s="187"/>
      <c r="AM25" s="187"/>
      <c r="AN25" s="187"/>
    </row>
    <row r="26" spans="1:40" s="18" customFormat="1" ht="20.149999999999999" customHeight="1" thickBot="1">
      <c r="A26" s="88" t="str">
        <f t="shared" si="4"/>
        <v>Zmiana rezerwy aktuarialnej</v>
      </c>
      <c r="B26" s="98">
        <v>4</v>
      </c>
      <c r="C26" s="98">
        <v>-63</v>
      </c>
      <c r="D26" s="99"/>
      <c r="E26" s="98">
        <v>-36</v>
      </c>
      <c r="F26" s="98">
        <v>-99</v>
      </c>
      <c r="G26" s="107"/>
      <c r="H26" s="17"/>
      <c r="I26" s="17"/>
      <c r="J26" s="47"/>
      <c r="K26" s="50"/>
      <c r="L26" s="50"/>
      <c r="M26" s="39"/>
      <c r="N26" s="50"/>
      <c r="O26" s="50"/>
      <c r="P26" s="39"/>
      <c r="Q26" s="17"/>
      <c r="R26" s="17"/>
      <c r="S26" s="17"/>
      <c r="T26" s="17"/>
      <c r="U26" s="17"/>
      <c r="V26" s="17"/>
      <c r="W26" s="17"/>
      <c r="X26" s="17"/>
      <c r="Y26" s="17"/>
      <c r="Z26" s="16"/>
      <c r="AA26" s="16"/>
      <c r="AB26" s="336" t="s">
        <v>41</v>
      </c>
      <c r="AC26" s="370" t="s">
        <v>42</v>
      </c>
      <c r="AD26" s="365"/>
      <c r="AE26" s="365"/>
      <c r="AF26" s="365"/>
      <c r="AG26" s="363"/>
      <c r="AH26" s="363"/>
      <c r="AI26" s="363"/>
      <c r="AJ26" s="187"/>
      <c r="AK26" s="187"/>
      <c r="AL26" s="187"/>
      <c r="AM26" s="187"/>
      <c r="AN26" s="187"/>
    </row>
    <row r="27" spans="1:40" s="18" customFormat="1" ht="20.149999999999999" customHeight="1" thickBot="1">
      <c r="A27" s="88" t="s">
        <v>424</v>
      </c>
      <c r="B27" s="387">
        <v>0</v>
      </c>
      <c r="C27" s="387">
        <v>0</v>
      </c>
      <c r="D27" s="388"/>
      <c r="E27" s="387">
        <v>-28</v>
      </c>
      <c r="F27" s="387">
        <v>0</v>
      </c>
      <c r="G27" s="107"/>
      <c r="H27" s="17"/>
      <c r="I27" s="17"/>
      <c r="J27" s="47"/>
      <c r="K27" s="50"/>
      <c r="L27" s="50"/>
      <c r="M27" s="39"/>
      <c r="N27" s="50"/>
      <c r="O27" s="50"/>
      <c r="P27" s="39"/>
      <c r="Q27" s="17"/>
      <c r="R27" s="17"/>
      <c r="S27" s="17"/>
      <c r="T27" s="17"/>
      <c r="U27" s="17"/>
      <c r="V27" s="17"/>
      <c r="W27" s="17"/>
      <c r="X27" s="17"/>
      <c r="Y27" s="17"/>
      <c r="Z27" s="16"/>
      <c r="AA27" s="16"/>
      <c r="AB27" s="336"/>
      <c r="AC27" s="370" t="s">
        <v>425</v>
      </c>
      <c r="AD27" s="365"/>
      <c r="AE27" s="365"/>
      <c r="AF27" s="365"/>
      <c r="AG27" s="363"/>
      <c r="AH27" s="363"/>
      <c r="AI27" s="363"/>
      <c r="AJ27" s="187"/>
      <c r="AK27" s="187"/>
      <c r="AL27" s="187"/>
      <c r="AM27" s="187"/>
      <c r="AN27" s="187"/>
    </row>
    <row r="28" spans="1:40" s="18" customFormat="1" ht="33.5" thickBot="1">
      <c r="A28" s="479" t="s">
        <v>455</v>
      </c>
      <c r="B28" s="387">
        <v>0</v>
      </c>
      <c r="C28" s="387">
        <v>0</v>
      </c>
      <c r="D28" s="388"/>
      <c r="E28" s="387">
        <v>121</v>
      </c>
      <c r="F28" s="387">
        <v>0</v>
      </c>
      <c r="G28" s="107"/>
      <c r="H28" s="17"/>
      <c r="I28" s="17"/>
      <c r="J28" s="47"/>
      <c r="K28" s="50"/>
      <c r="L28" s="50"/>
      <c r="M28" s="39"/>
      <c r="N28" s="50"/>
      <c r="O28" s="50"/>
      <c r="P28" s="39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6"/>
      <c r="AB28" s="336"/>
      <c r="AC28" s="370"/>
      <c r="AD28" s="365"/>
      <c r="AE28" s="365"/>
      <c r="AF28" s="365"/>
      <c r="AG28" s="363"/>
      <c r="AH28" s="363"/>
      <c r="AI28" s="363"/>
      <c r="AJ28" s="187"/>
      <c r="AK28" s="187"/>
      <c r="AL28" s="187"/>
      <c r="AM28" s="187"/>
      <c r="AN28" s="187"/>
    </row>
    <row r="29" spans="1:40" s="18" customFormat="1" ht="20.149999999999999" customHeight="1" thickBot="1">
      <c r="A29" s="108" t="str">
        <f t="shared" si="4"/>
        <v>Dodatkowe uprawnienia  do emisji EUA</v>
      </c>
      <c r="B29" s="100">
        <v>0</v>
      </c>
      <c r="C29" s="100">
        <v>11</v>
      </c>
      <c r="D29" s="100"/>
      <c r="E29" s="100">
        <v>0</v>
      </c>
      <c r="F29" s="100">
        <v>1446</v>
      </c>
      <c r="G29" s="109"/>
      <c r="H29" s="17"/>
      <c r="I29" s="17"/>
      <c r="J29" s="47"/>
      <c r="K29" s="50"/>
      <c r="L29" s="50"/>
      <c r="M29" s="50"/>
      <c r="N29" s="50"/>
      <c r="O29" s="50"/>
      <c r="P29" s="50"/>
      <c r="Q29" s="17"/>
      <c r="R29" s="17"/>
      <c r="S29" s="17"/>
      <c r="T29" s="17"/>
      <c r="U29" s="17"/>
      <c r="V29" s="17"/>
      <c r="W29" s="17"/>
      <c r="X29" s="17"/>
      <c r="Y29" s="17"/>
      <c r="Z29" s="16"/>
      <c r="AA29" s="16"/>
      <c r="AB29" s="336" t="s">
        <v>43</v>
      </c>
      <c r="AC29" s="370" t="s">
        <v>44</v>
      </c>
      <c r="AD29" s="365"/>
      <c r="AE29" s="365"/>
      <c r="AF29" s="365"/>
      <c r="AG29" s="363"/>
      <c r="AH29" s="363"/>
      <c r="AI29" s="363"/>
      <c r="AJ29" s="187"/>
      <c r="AK29" s="187"/>
      <c r="AL29" s="187"/>
      <c r="AM29" s="187"/>
      <c r="AN29" s="187"/>
    </row>
    <row r="30" spans="1:40" s="18" customFormat="1" ht="20.149999999999999" customHeight="1">
      <c r="A30" s="110" t="str">
        <f t="shared" si="4"/>
        <v>Zdarzenia jednorazowe - poziom EBITDA</v>
      </c>
      <c r="B30" s="101">
        <v>122</v>
      </c>
      <c r="C30" s="101">
        <v>-635</v>
      </c>
      <c r="D30" s="101"/>
      <c r="E30" s="101">
        <v>-218</v>
      </c>
      <c r="F30" s="101">
        <v>504</v>
      </c>
      <c r="G30" s="111"/>
      <c r="H30" s="17"/>
      <c r="I30" s="17"/>
      <c r="J30" s="56"/>
      <c r="K30" s="57"/>
      <c r="L30" s="57"/>
      <c r="M30" s="57"/>
      <c r="N30" s="57"/>
      <c r="O30" s="57"/>
      <c r="P30" s="57"/>
      <c r="Q30" s="17"/>
      <c r="R30" s="17"/>
      <c r="S30" s="17"/>
      <c r="T30" s="17"/>
      <c r="U30" s="17"/>
      <c r="V30" s="17"/>
      <c r="W30" s="17"/>
      <c r="X30" s="17"/>
      <c r="Y30" s="17"/>
      <c r="Z30" s="16"/>
      <c r="AA30" s="16"/>
      <c r="AB30" s="329" t="s">
        <v>45</v>
      </c>
      <c r="AC30" s="362" t="s">
        <v>46</v>
      </c>
      <c r="AD30" s="365"/>
      <c r="AE30" s="365"/>
      <c r="AF30" s="365"/>
      <c r="AG30" s="363"/>
      <c r="AH30" s="363"/>
      <c r="AI30" s="363"/>
      <c r="AJ30" s="187"/>
      <c r="AK30" s="187"/>
      <c r="AL30" s="187"/>
      <c r="AM30" s="187"/>
      <c r="AN30" s="187"/>
    </row>
    <row r="31" spans="1:40" s="18" customFormat="1" ht="20.149999999999999" customHeight="1" thickBot="1">
      <c r="A31" s="108" t="str">
        <f t="shared" si="4"/>
        <v xml:space="preserve">  Odpisy RAT i WN (brutto)</v>
      </c>
      <c r="B31" s="102">
        <v>110</v>
      </c>
      <c r="C31" s="102">
        <v>-7333</v>
      </c>
      <c r="D31" s="102"/>
      <c r="E31" s="102">
        <v>-948</v>
      </c>
      <c r="F31" s="102">
        <v>-7520</v>
      </c>
      <c r="G31" s="112"/>
      <c r="H31" s="17"/>
      <c r="I31" s="17"/>
      <c r="J31" s="47"/>
      <c r="K31" s="50"/>
      <c r="L31" s="50"/>
      <c r="M31" s="50"/>
      <c r="N31" s="50"/>
      <c r="O31" s="50"/>
      <c r="P31" s="50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331" t="s">
        <v>190</v>
      </c>
      <c r="AC31" s="364" t="s">
        <v>193</v>
      </c>
      <c r="AD31" s="365"/>
      <c r="AE31" s="365"/>
      <c r="AF31" s="365"/>
      <c r="AG31" s="363"/>
      <c r="AH31" s="363"/>
      <c r="AI31" s="363"/>
      <c r="AJ31" s="187"/>
      <c r="AK31" s="187"/>
      <c r="AL31" s="187"/>
      <c r="AM31" s="187"/>
      <c r="AN31" s="187"/>
    </row>
    <row r="32" spans="1:40" s="18" customFormat="1" ht="20.149999999999999" customHeight="1">
      <c r="A32" s="110" t="str">
        <f t="shared" si="4"/>
        <v>Zdarzenia jednorazowe - poziom EBIT</v>
      </c>
      <c r="B32" s="103">
        <v>232</v>
      </c>
      <c r="C32" s="103">
        <v>-7968</v>
      </c>
      <c r="D32" s="103"/>
      <c r="E32" s="103">
        <v>-1166</v>
      </c>
      <c r="F32" s="103">
        <v>-7016</v>
      </c>
      <c r="G32" s="113"/>
      <c r="H32" s="17"/>
      <c r="I32" s="17"/>
      <c r="J32" s="56"/>
      <c r="K32" s="57"/>
      <c r="L32" s="57"/>
      <c r="M32" s="57"/>
      <c r="N32" s="57"/>
      <c r="O32" s="57"/>
      <c r="P32" s="57"/>
      <c r="Q32" s="17"/>
      <c r="R32" s="17"/>
      <c r="S32" s="17"/>
      <c r="T32" s="17"/>
      <c r="U32" s="17"/>
      <c r="V32" s="17"/>
      <c r="W32" s="17"/>
      <c r="X32" s="17"/>
      <c r="Y32" s="17"/>
      <c r="Z32" s="16"/>
      <c r="AA32" s="16"/>
      <c r="AB32" s="329" t="s">
        <v>47</v>
      </c>
      <c r="AC32" s="362" t="s">
        <v>48</v>
      </c>
      <c r="AD32" s="365"/>
      <c r="AE32" s="365"/>
      <c r="AF32" s="365"/>
      <c r="AG32" s="363"/>
      <c r="AH32" s="363"/>
      <c r="AI32" s="363"/>
      <c r="AJ32" s="187"/>
      <c r="AK32" s="187"/>
      <c r="AL32" s="187"/>
      <c r="AM32" s="187"/>
      <c r="AN32" s="187"/>
    </row>
    <row r="33" spans="1:40" s="18" customFormat="1" ht="21" customHeight="1" thickBot="1">
      <c r="A33" s="89" t="str">
        <f t="shared" si="4"/>
        <v>Do wyliczenia wyniku netto skorygowanego o odpisy:</v>
      </c>
      <c r="B33" s="104"/>
      <c r="C33" s="104"/>
      <c r="D33" s="105"/>
      <c r="E33" s="106"/>
      <c r="F33" s="106"/>
      <c r="G33" s="93"/>
      <c r="H33" s="17"/>
      <c r="I33" s="17"/>
      <c r="J33" s="24"/>
      <c r="K33" s="24"/>
      <c r="L33" s="24"/>
      <c r="M33" s="24"/>
      <c r="N33" s="24"/>
      <c r="O33" s="24"/>
      <c r="P33" s="24"/>
      <c r="Q33" s="17"/>
      <c r="R33" s="17"/>
      <c r="S33" s="17"/>
      <c r="T33" s="17"/>
      <c r="U33" s="17"/>
      <c r="V33" s="17"/>
      <c r="W33" s="17"/>
      <c r="X33" s="17"/>
      <c r="Y33" s="17"/>
      <c r="Z33" s="16"/>
      <c r="AA33" s="16"/>
      <c r="AB33" s="337" t="s">
        <v>49</v>
      </c>
      <c r="AC33" s="359" t="s">
        <v>50</v>
      </c>
      <c r="AD33" s="365"/>
      <c r="AE33" s="365"/>
      <c r="AF33" s="365"/>
      <c r="AG33" s="363"/>
      <c r="AH33" s="363"/>
      <c r="AI33" s="363"/>
      <c r="AJ33" s="187"/>
      <c r="AK33" s="187"/>
      <c r="AL33" s="187"/>
      <c r="AM33" s="187"/>
      <c r="AN33" s="187"/>
    </row>
    <row r="34" spans="1:40" s="18" customFormat="1" ht="20.149999999999999" customHeight="1" thickBot="1">
      <c r="A34" s="88" t="str">
        <f t="shared" si="4"/>
        <v xml:space="preserve">  Odpisy RAT i WN (netto)</v>
      </c>
      <c r="B34" s="506">
        <v>92.450000000000045</v>
      </c>
      <c r="C34" s="506">
        <v>-5939.73</v>
      </c>
      <c r="D34" s="506"/>
      <c r="E34" s="506">
        <v>-823.55</v>
      </c>
      <c r="F34" s="506">
        <v>-6091.2</v>
      </c>
      <c r="G34" s="114"/>
      <c r="H34" s="17"/>
      <c r="I34" s="17"/>
      <c r="J34" s="47"/>
      <c r="K34" s="50"/>
      <c r="L34" s="50"/>
      <c r="M34" s="39"/>
      <c r="N34" s="50"/>
      <c r="O34" s="50"/>
      <c r="P34" s="39"/>
      <c r="Q34" s="17"/>
      <c r="R34" s="17"/>
      <c r="S34" s="17"/>
      <c r="T34" s="17"/>
      <c r="U34" s="17"/>
      <c r="V34" s="17"/>
      <c r="W34" s="17"/>
      <c r="X34" s="17"/>
      <c r="Y34" s="17"/>
      <c r="Z34" s="16"/>
      <c r="AA34" s="16"/>
      <c r="AB34" s="331" t="s">
        <v>191</v>
      </c>
      <c r="AC34" s="364" t="s">
        <v>192</v>
      </c>
      <c r="AD34" s="365"/>
      <c r="AE34" s="365"/>
      <c r="AF34" s="365"/>
      <c r="AG34" s="363"/>
      <c r="AH34" s="363"/>
      <c r="AI34" s="363"/>
      <c r="AJ34" s="187"/>
      <c r="AK34" s="187"/>
      <c r="AL34" s="187"/>
      <c r="AM34" s="187"/>
      <c r="AN34" s="187"/>
    </row>
    <row r="35" spans="1:40" s="11" customFormat="1" ht="20.149999999999999" customHeight="1" thickTop="1">
      <c r="A35" s="89"/>
      <c r="B35" s="115"/>
      <c r="C35" s="115"/>
      <c r="D35" s="115"/>
      <c r="E35" s="90"/>
      <c r="F35" s="90"/>
      <c r="G35" s="90"/>
      <c r="H35" s="17"/>
      <c r="I35" s="17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3"/>
      <c r="AA35" s="13"/>
      <c r="AB35" s="334"/>
      <c r="AC35" s="368"/>
      <c r="AD35" s="371"/>
      <c r="AE35" s="371"/>
      <c r="AF35" s="371"/>
      <c r="AG35" s="368"/>
      <c r="AH35" s="368"/>
      <c r="AI35" s="368"/>
      <c r="AJ35" s="186"/>
      <c r="AK35" s="186"/>
      <c r="AL35" s="186"/>
      <c r="AM35" s="186"/>
      <c r="AN35" s="186"/>
    </row>
    <row r="36" spans="1:40" s="11" customFormat="1" ht="21" customHeight="1" thickBot="1">
      <c r="A36" s="116" t="str">
        <f t="shared" ref="A36:A49" si="6">IF(B$1="SWITCH TO ENGLISH",AB36,AC36)</f>
        <v>Produkcja energii netto według źródeł, sprzedaż i dystrybucja</v>
      </c>
      <c r="B36" s="117"/>
      <c r="C36" s="117"/>
      <c r="D36" s="117"/>
      <c r="E36" s="90"/>
      <c r="F36" s="90"/>
      <c r="G36" s="90"/>
      <c r="H36" s="17"/>
      <c r="I36" s="17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3"/>
      <c r="AA36" s="13"/>
      <c r="AB36" s="338" t="s">
        <v>51</v>
      </c>
      <c r="AC36" s="372" t="s">
        <v>52</v>
      </c>
      <c r="AD36" s="367"/>
      <c r="AE36" s="367"/>
      <c r="AF36" s="367"/>
      <c r="AG36" s="368"/>
      <c r="AH36" s="368"/>
      <c r="AI36" s="368"/>
      <c r="AJ36" s="186"/>
      <c r="AK36" s="186"/>
      <c r="AL36" s="186"/>
      <c r="AM36" s="186"/>
      <c r="AN36" s="186"/>
    </row>
    <row r="37" spans="1:40" s="18" customFormat="1" ht="20.149999999999999" customHeight="1" thickTop="1" thickBot="1">
      <c r="A37" s="20" t="str">
        <f t="shared" si="6"/>
        <v>[TWh]</v>
      </c>
      <c r="B37" s="15" t="str">
        <f t="shared" ref="B37:G37" si="7">B4</f>
        <v>IV kw. 2020</v>
      </c>
      <c r="C37" s="15" t="str">
        <f>C4</f>
        <v>IV kw. 2019</v>
      </c>
      <c r="D37" s="15" t="str">
        <f t="shared" si="7"/>
        <v>r/r</v>
      </c>
      <c r="E37" s="15">
        <f t="shared" si="7"/>
        <v>2020</v>
      </c>
      <c r="F37" s="15">
        <f t="shared" si="7"/>
        <v>2019</v>
      </c>
      <c r="G37" s="40" t="str">
        <f t="shared" si="7"/>
        <v>r/r</v>
      </c>
      <c r="H37" s="17"/>
      <c r="I37" s="17"/>
      <c r="J37" s="58"/>
      <c r="K37" s="46"/>
      <c r="L37" s="46"/>
      <c r="M37" s="46"/>
      <c r="N37" s="46"/>
      <c r="O37" s="46"/>
      <c r="P37" s="46"/>
      <c r="Q37" s="17"/>
      <c r="R37" s="17"/>
      <c r="S37" s="17"/>
      <c r="T37" s="17"/>
      <c r="U37" s="17"/>
      <c r="V37" s="17"/>
      <c r="W37" s="17"/>
      <c r="X37" s="17"/>
      <c r="Y37" s="17"/>
      <c r="Z37" s="16"/>
      <c r="AA37" s="16"/>
      <c r="AB37" s="329" t="s">
        <v>53</v>
      </c>
      <c r="AC37" s="362" t="s">
        <v>53</v>
      </c>
      <c r="AD37" s="365"/>
      <c r="AE37" s="365"/>
      <c r="AF37" s="365"/>
      <c r="AG37" s="363"/>
      <c r="AH37" s="363"/>
      <c r="AI37" s="363"/>
      <c r="AJ37" s="187"/>
      <c r="AK37" s="187"/>
      <c r="AL37" s="187"/>
      <c r="AM37" s="187"/>
      <c r="AN37" s="187"/>
    </row>
    <row r="38" spans="1:40" s="18" customFormat="1" ht="20.149999999999999" customHeight="1" thickBot="1">
      <c r="A38" s="88" t="str">
        <f t="shared" si="6"/>
        <v>Elektrownie opalane węglem brunatnym</v>
      </c>
      <c r="B38" s="222">
        <v>7.32</v>
      </c>
      <c r="C38" s="222">
        <v>7.3599999999999959</v>
      </c>
      <c r="D38" s="392">
        <f>B38/C38-1</f>
        <v>-5.4347826086950102E-3</v>
      </c>
      <c r="E38" s="222">
        <v>29.72</v>
      </c>
      <c r="F38" s="222">
        <v>32.119999999999997</v>
      </c>
      <c r="G38" s="392">
        <f>E38/F38-1</f>
        <v>-7.4719800747197973E-2</v>
      </c>
      <c r="H38" s="17"/>
      <c r="I38" s="17"/>
      <c r="J38" s="26"/>
      <c r="K38" s="50"/>
      <c r="L38" s="50"/>
      <c r="M38" s="52"/>
      <c r="N38" s="50"/>
      <c r="O38" s="50"/>
      <c r="P38" s="52"/>
      <c r="Q38" s="17"/>
      <c r="R38" s="17"/>
      <c r="S38" s="17"/>
      <c r="T38" s="17"/>
      <c r="U38" s="17"/>
      <c r="V38" s="17"/>
      <c r="W38" s="17"/>
      <c r="X38" s="17"/>
      <c r="Y38" s="17"/>
      <c r="Z38" s="16"/>
      <c r="AA38" s="16"/>
      <c r="AB38" s="331" t="s">
        <v>54</v>
      </c>
      <c r="AC38" s="373" t="s">
        <v>55</v>
      </c>
      <c r="AD38" s="365"/>
      <c r="AE38" s="365"/>
      <c r="AF38" s="365"/>
      <c r="AG38" s="363"/>
      <c r="AH38" s="363"/>
      <c r="AI38" s="363"/>
      <c r="AJ38" s="187"/>
      <c r="AK38" s="187"/>
      <c r="AL38" s="187"/>
      <c r="AM38" s="187"/>
      <c r="AN38" s="187"/>
    </row>
    <row r="39" spans="1:40" s="18" customFormat="1" ht="20.149999999999999" customHeight="1" thickTop="1" thickBot="1">
      <c r="A39" s="88" t="str">
        <f t="shared" si="6"/>
        <v>Elektrownie opalane węglem kamiennym</v>
      </c>
      <c r="B39" s="180">
        <v>4.41</v>
      </c>
      <c r="C39" s="180">
        <v>4.07</v>
      </c>
      <c r="D39" s="392">
        <f t="shared" ref="D39:D53" si="8">B39/C39-1</f>
        <v>8.3538083538083452E-2</v>
      </c>
      <c r="E39" s="180">
        <v>16.11</v>
      </c>
      <c r="F39" s="180">
        <v>14.86</v>
      </c>
      <c r="G39" s="392">
        <f t="shared" ref="G39:G53" si="9">E39/F39-1</f>
        <v>8.4118438761776604E-2</v>
      </c>
      <c r="H39" s="17"/>
      <c r="I39" s="17"/>
      <c r="J39" s="26"/>
      <c r="K39" s="50"/>
      <c r="L39" s="50"/>
      <c r="M39" s="52"/>
      <c r="N39" s="50"/>
      <c r="O39" s="50"/>
      <c r="P39" s="52"/>
      <c r="Q39" s="17"/>
      <c r="R39" s="17"/>
      <c r="S39" s="17"/>
      <c r="T39" s="17"/>
      <c r="U39" s="17"/>
      <c r="V39" s="17"/>
      <c r="W39" s="17"/>
      <c r="X39" s="17"/>
      <c r="Y39" s="17"/>
      <c r="Z39" s="16"/>
      <c r="AA39" s="16"/>
      <c r="AB39" s="331" t="s">
        <v>56</v>
      </c>
      <c r="AC39" s="339" t="s">
        <v>57</v>
      </c>
      <c r="AD39" s="83"/>
      <c r="AE39" s="83"/>
      <c r="AF39" s="83"/>
      <c r="AG39" s="330"/>
      <c r="AH39" s="330"/>
      <c r="AI39" s="330"/>
      <c r="AJ39" s="187"/>
      <c r="AK39" s="187"/>
    </row>
    <row r="40" spans="1:40" s="18" customFormat="1" ht="20.149999999999999" customHeight="1" thickBot="1">
      <c r="A40" s="88" t="str">
        <f t="shared" si="6"/>
        <v>Elektrociepłownie opalane węglem</v>
      </c>
      <c r="B40" s="144">
        <v>1.23</v>
      </c>
      <c r="C40" s="144">
        <v>1.3600000000000003</v>
      </c>
      <c r="D40" s="392">
        <f>B40/C40-1</f>
        <v>-9.5588235294117863E-2</v>
      </c>
      <c r="E40" s="144">
        <v>4.2</v>
      </c>
      <c r="F40" s="144">
        <v>4.2</v>
      </c>
      <c r="G40" s="392">
        <f t="shared" si="9"/>
        <v>0</v>
      </c>
      <c r="H40" s="17"/>
      <c r="I40" s="17"/>
      <c r="J40" s="26"/>
      <c r="K40" s="50"/>
      <c r="L40" s="50"/>
      <c r="M40" s="52"/>
      <c r="N40" s="50"/>
      <c r="O40" s="50"/>
      <c r="P40" s="52"/>
      <c r="Q40" s="17"/>
      <c r="R40" s="17"/>
      <c r="S40" s="17"/>
      <c r="T40" s="17"/>
      <c r="U40" s="17"/>
      <c r="V40" s="17"/>
      <c r="W40" s="17"/>
      <c r="X40" s="17"/>
      <c r="Y40" s="17"/>
      <c r="Z40" s="16"/>
      <c r="AA40" s="16"/>
      <c r="AB40" s="331" t="s">
        <v>58</v>
      </c>
      <c r="AC40" s="339" t="s">
        <v>59</v>
      </c>
      <c r="AD40" s="83"/>
      <c r="AE40" s="83"/>
      <c r="AF40" s="83"/>
      <c r="AG40" s="330"/>
      <c r="AH40" s="330"/>
      <c r="AI40" s="330"/>
      <c r="AJ40" s="187"/>
      <c r="AK40" s="187"/>
    </row>
    <row r="41" spans="1:40" s="18" customFormat="1" ht="20.149999999999999" customHeight="1" thickBot="1">
      <c r="A41" s="88" t="str">
        <f t="shared" si="6"/>
        <v>Elektrociepłownie opalane gazem</v>
      </c>
      <c r="B41" s="144">
        <v>1.4299999999999997</v>
      </c>
      <c r="C41" s="144">
        <v>1.37</v>
      </c>
      <c r="D41" s="392">
        <f t="shared" si="8"/>
        <v>4.3795620437955929E-2</v>
      </c>
      <c r="E41" s="144">
        <v>5.05</v>
      </c>
      <c r="F41" s="144">
        <v>4.49</v>
      </c>
      <c r="G41" s="392">
        <f t="shared" si="9"/>
        <v>0.12472160356347439</v>
      </c>
      <c r="H41" s="17"/>
      <c r="I41" s="17"/>
      <c r="J41" s="26"/>
      <c r="K41" s="50"/>
      <c r="L41" s="50"/>
      <c r="M41" s="49"/>
      <c r="N41" s="50"/>
      <c r="O41" s="50"/>
      <c r="P41" s="49"/>
      <c r="Q41" s="17"/>
      <c r="R41" s="17"/>
      <c r="S41" s="17"/>
      <c r="T41" s="17"/>
      <c r="U41" s="17"/>
      <c r="V41" s="17"/>
      <c r="W41" s="17"/>
      <c r="X41" s="17"/>
      <c r="Y41" s="17"/>
      <c r="Z41" s="16"/>
      <c r="AA41" s="16"/>
      <c r="AB41" s="331" t="s">
        <v>60</v>
      </c>
      <c r="AC41" s="339" t="s">
        <v>61</v>
      </c>
      <c r="AD41" s="83"/>
      <c r="AE41" s="83"/>
      <c r="AF41" s="83"/>
      <c r="AG41" s="330"/>
      <c r="AH41" s="330"/>
      <c r="AI41" s="330"/>
      <c r="AJ41" s="187"/>
      <c r="AK41" s="187"/>
    </row>
    <row r="42" spans="1:40" s="18" customFormat="1" ht="20.149999999999999" customHeight="1" thickBot="1">
      <c r="A42" s="88" t="str">
        <f t="shared" si="6"/>
        <v>Elektrociepłownie opalane biomasą</v>
      </c>
      <c r="B42" s="144">
        <v>0.10999999999999999</v>
      </c>
      <c r="C42" s="144">
        <v>0.1</v>
      </c>
      <c r="D42" s="392">
        <f t="shared" si="8"/>
        <v>9.9999999999999867E-2</v>
      </c>
      <c r="E42" s="144">
        <v>0.36</v>
      </c>
      <c r="F42" s="144">
        <v>0.32</v>
      </c>
      <c r="G42" s="392">
        <f t="shared" si="9"/>
        <v>0.125</v>
      </c>
      <c r="H42" s="17"/>
      <c r="I42" s="17"/>
      <c r="J42" s="26"/>
      <c r="K42" s="50"/>
      <c r="L42" s="50"/>
      <c r="M42" s="49"/>
      <c r="N42" s="50"/>
      <c r="O42" s="50"/>
      <c r="P42" s="49"/>
      <c r="Q42" s="17"/>
      <c r="R42" s="17"/>
      <c r="S42" s="17"/>
      <c r="T42" s="17"/>
      <c r="U42" s="17"/>
      <c r="V42" s="17"/>
      <c r="W42" s="17"/>
      <c r="X42" s="17"/>
      <c r="Y42" s="17"/>
      <c r="Z42" s="16"/>
      <c r="AA42" s="16"/>
      <c r="AB42" s="331" t="s">
        <v>62</v>
      </c>
      <c r="AC42" s="339" t="s">
        <v>63</v>
      </c>
      <c r="AD42" s="83"/>
      <c r="AE42" s="83"/>
      <c r="AF42" s="83"/>
      <c r="AG42" s="330"/>
      <c r="AH42" s="330"/>
      <c r="AI42" s="330"/>
      <c r="AJ42" s="187"/>
      <c r="AK42" s="187"/>
    </row>
    <row r="43" spans="1:40" s="18" customFormat="1" ht="20.149999999999999" customHeight="1" thickBot="1">
      <c r="A43" s="88" t="str">
        <f t="shared" si="6"/>
        <v>Elektrociepłownie opalane odpadami komunalnymi</v>
      </c>
      <c r="B43" s="144">
        <v>1.0000000000000002E-2</v>
      </c>
      <c r="C43" s="144">
        <v>1.0000000000000002E-2</v>
      </c>
      <c r="D43" s="392">
        <f t="shared" si="8"/>
        <v>0</v>
      </c>
      <c r="E43" s="144">
        <v>0.04</v>
      </c>
      <c r="F43" s="144">
        <v>0.04</v>
      </c>
      <c r="G43" s="392">
        <f t="shared" si="9"/>
        <v>0</v>
      </c>
      <c r="H43" s="17"/>
      <c r="I43" s="17"/>
      <c r="J43" s="26"/>
      <c r="K43" s="50"/>
      <c r="L43" s="50"/>
      <c r="M43" s="50"/>
      <c r="N43" s="50"/>
      <c r="O43" s="50"/>
      <c r="P43" s="50"/>
      <c r="Q43" s="17"/>
      <c r="R43" s="17"/>
      <c r="S43" s="17"/>
      <c r="T43" s="17"/>
      <c r="U43" s="17"/>
      <c r="V43" s="17"/>
      <c r="W43" s="17"/>
      <c r="X43" s="17"/>
      <c r="Y43" s="17"/>
      <c r="Z43" s="16"/>
      <c r="AA43" s="16"/>
      <c r="AB43" s="80" t="s">
        <v>64</v>
      </c>
      <c r="AC43" s="80" t="s">
        <v>65</v>
      </c>
      <c r="AD43" s="83"/>
      <c r="AE43" s="83"/>
      <c r="AF43" s="83"/>
      <c r="AG43" s="330"/>
      <c r="AH43" s="330"/>
      <c r="AI43" s="330"/>
      <c r="AJ43" s="187"/>
      <c r="AK43" s="187"/>
    </row>
    <row r="44" spans="1:40" s="18" customFormat="1" ht="20.149999999999999" customHeight="1" thickBot="1">
      <c r="A44" s="88" t="str">
        <f t="shared" si="6"/>
        <v>El. szczytowo-pompowe</v>
      </c>
      <c r="B44" s="145">
        <v>0.26</v>
      </c>
      <c r="C44" s="145">
        <v>0.2</v>
      </c>
      <c r="D44" s="392">
        <f t="shared" si="8"/>
        <v>0.30000000000000004</v>
      </c>
      <c r="E44" s="145">
        <v>0.76</v>
      </c>
      <c r="F44" s="145">
        <v>0.65</v>
      </c>
      <c r="G44" s="392">
        <f t="shared" si="9"/>
        <v>0.1692307692307693</v>
      </c>
      <c r="H44" s="17"/>
      <c r="I44" s="17"/>
      <c r="J44" s="26"/>
      <c r="K44" s="50"/>
      <c r="L44" s="50"/>
      <c r="M44" s="49"/>
      <c r="N44" s="50"/>
      <c r="O44" s="50"/>
      <c r="P44" s="49"/>
      <c r="Q44" s="17"/>
      <c r="R44" s="17"/>
      <c r="S44" s="17"/>
      <c r="T44" s="17"/>
      <c r="U44" s="17"/>
      <c r="V44" s="17"/>
      <c r="W44" s="17"/>
      <c r="X44" s="17"/>
      <c r="Y44" s="17"/>
      <c r="Z44" s="16"/>
      <c r="AA44" s="16"/>
      <c r="AB44" s="331" t="s">
        <v>66</v>
      </c>
      <c r="AC44" s="339" t="s">
        <v>67</v>
      </c>
      <c r="AD44" s="83"/>
      <c r="AE44" s="83"/>
      <c r="AF44" s="83"/>
      <c r="AG44" s="330"/>
      <c r="AH44" s="330"/>
      <c r="AI44" s="330"/>
      <c r="AJ44" s="187"/>
      <c r="AK44" s="187"/>
    </row>
    <row r="45" spans="1:40" s="18" customFormat="1" ht="20.149999999999999" customHeight="1" thickBot="1">
      <c r="A45" s="88" t="str">
        <f t="shared" si="6"/>
        <v>Elektrownie wodne</v>
      </c>
      <c r="B45" s="118">
        <v>7.999999999999996E-2</v>
      </c>
      <c r="C45" s="118">
        <v>4.9999999999999989E-2</v>
      </c>
      <c r="D45" s="392">
        <f t="shared" si="8"/>
        <v>0.59999999999999964</v>
      </c>
      <c r="E45" s="118">
        <v>0.41</v>
      </c>
      <c r="F45" s="118">
        <v>0.37</v>
      </c>
      <c r="G45" s="392">
        <f t="shared" si="9"/>
        <v>0.10810810810810811</v>
      </c>
      <c r="H45" s="17"/>
      <c r="I45" s="17"/>
      <c r="J45" s="26"/>
      <c r="K45" s="50"/>
      <c r="L45" s="50"/>
      <c r="M45" s="52"/>
      <c r="N45" s="50"/>
      <c r="O45" s="50"/>
      <c r="P45" s="51"/>
      <c r="Q45" s="17"/>
      <c r="R45" s="17"/>
      <c r="S45" s="17"/>
      <c r="T45" s="17"/>
      <c r="U45" s="17"/>
      <c r="V45" s="17"/>
      <c r="W45" s="17"/>
      <c r="X45" s="17"/>
      <c r="Y45" s="17"/>
      <c r="Z45" s="16"/>
      <c r="AA45" s="16"/>
      <c r="AB45" s="331" t="s">
        <v>68</v>
      </c>
      <c r="AC45" s="339" t="s">
        <v>69</v>
      </c>
      <c r="AD45" s="83"/>
      <c r="AE45" s="83"/>
      <c r="AF45" s="83"/>
      <c r="AG45" s="330"/>
      <c r="AH45" s="330"/>
      <c r="AI45" s="330"/>
      <c r="AJ45" s="187"/>
      <c r="AK45" s="187"/>
    </row>
    <row r="46" spans="1:40" s="18" customFormat="1" ht="20.149999999999999" customHeight="1" thickBot="1">
      <c r="A46" s="88" t="str">
        <f t="shared" si="6"/>
        <v>Elektrownie wiatrowe</v>
      </c>
      <c r="B46" s="118">
        <v>0.43999999999999995</v>
      </c>
      <c r="C46" s="118">
        <v>0.36</v>
      </c>
      <c r="D46" s="392">
        <f t="shared" si="8"/>
        <v>0.2222222222222221</v>
      </c>
      <c r="E46" s="118">
        <v>1.49</v>
      </c>
      <c r="F46" s="118">
        <v>1.27</v>
      </c>
      <c r="G46" s="392">
        <f t="shared" si="9"/>
        <v>0.17322834645669283</v>
      </c>
      <c r="H46" s="17"/>
      <c r="I46" s="17"/>
      <c r="J46" s="26"/>
      <c r="K46" s="50"/>
      <c r="L46" s="50"/>
      <c r="M46" s="49"/>
      <c r="N46" s="50"/>
      <c r="O46" s="50"/>
      <c r="P46" s="49"/>
      <c r="Q46" s="17"/>
      <c r="R46" s="17"/>
      <c r="S46" s="17"/>
      <c r="T46" s="17"/>
      <c r="U46" s="17"/>
      <c r="V46" s="17"/>
      <c r="W46" s="17"/>
      <c r="X46" s="17"/>
      <c r="Y46" s="17"/>
      <c r="Z46" s="16"/>
      <c r="AA46" s="16"/>
      <c r="AB46" s="331" t="s">
        <v>70</v>
      </c>
      <c r="AC46" s="339" t="s">
        <v>71</v>
      </c>
      <c r="AD46" s="83"/>
      <c r="AE46" s="83"/>
      <c r="AF46" s="83"/>
      <c r="AG46" s="330"/>
      <c r="AH46" s="330"/>
      <c r="AI46" s="330"/>
      <c r="AJ46" s="187"/>
      <c r="AK46" s="187"/>
    </row>
    <row r="47" spans="1:40" s="18" customFormat="1" ht="20.149999999999999" customHeight="1" thickBot="1">
      <c r="A47" s="223" t="str">
        <f t="shared" si="6"/>
        <v>SUMA</v>
      </c>
      <c r="B47" s="119">
        <f>SUM(B38:B46)</f>
        <v>15.29</v>
      </c>
      <c r="C47" s="119">
        <f>SUM(C38:C46)</f>
        <v>14.879999999999995</v>
      </c>
      <c r="D47" s="396">
        <f t="shared" si="8"/>
        <v>2.7553763440860468E-2</v>
      </c>
      <c r="E47" s="119">
        <f t="shared" ref="E47:F47" si="10">SUM(E38:E46)</f>
        <v>58.139999999999993</v>
      </c>
      <c r="F47" s="119">
        <f t="shared" si="10"/>
        <v>58.32</v>
      </c>
      <c r="G47" s="396">
        <f t="shared" si="9"/>
        <v>-3.0864197530865445E-3</v>
      </c>
      <c r="H47" s="17"/>
      <c r="I47" s="17"/>
      <c r="J47" s="59"/>
      <c r="K47" s="57"/>
      <c r="L47" s="57"/>
      <c r="M47" s="60"/>
      <c r="N47" s="57"/>
      <c r="O47" s="57"/>
      <c r="P47" s="60"/>
      <c r="Q47" s="17"/>
      <c r="R47" s="17"/>
      <c r="S47" s="17"/>
      <c r="T47" s="17"/>
      <c r="U47" s="17"/>
      <c r="V47" s="17"/>
      <c r="W47" s="17"/>
      <c r="X47" s="17"/>
      <c r="Y47" s="17"/>
      <c r="Z47" s="16"/>
      <c r="AA47" s="16"/>
      <c r="AB47" s="329" t="s">
        <v>72</v>
      </c>
      <c r="AC47" s="340" t="s">
        <v>73</v>
      </c>
      <c r="AD47" s="83"/>
      <c r="AE47" s="83"/>
      <c r="AF47" s="83"/>
      <c r="AG47" s="330"/>
      <c r="AH47" s="330"/>
      <c r="AI47" s="330"/>
      <c r="AJ47" s="187"/>
      <c r="AK47" s="187"/>
    </row>
    <row r="48" spans="1:40" s="18" customFormat="1" ht="20.149999999999999" customHeight="1" thickBot="1">
      <c r="A48" s="88" t="str">
        <f t="shared" si="6"/>
        <v xml:space="preserve">w tym produkcja z OZE </v>
      </c>
      <c r="B48" s="118">
        <v>0.64999999999999991</v>
      </c>
      <c r="C48" s="118">
        <v>0.53</v>
      </c>
      <c r="D48" s="392">
        <f t="shared" si="8"/>
        <v>0.22641509433962237</v>
      </c>
      <c r="E48" s="118">
        <v>2.33</v>
      </c>
      <c r="F48" s="118">
        <v>2.04</v>
      </c>
      <c r="G48" s="392">
        <f t="shared" si="9"/>
        <v>0.14215686274509798</v>
      </c>
      <c r="H48" s="17"/>
      <c r="I48" s="17"/>
      <c r="J48" s="26"/>
      <c r="K48" s="50"/>
      <c r="L48" s="50"/>
      <c r="M48" s="49"/>
      <c r="N48" s="50"/>
      <c r="O48" s="50"/>
      <c r="P48" s="49"/>
      <c r="Q48" s="17"/>
      <c r="R48" s="17"/>
      <c r="S48" s="17"/>
      <c r="T48" s="17"/>
      <c r="U48" s="17"/>
      <c r="V48" s="17"/>
      <c r="W48" s="17"/>
      <c r="X48" s="17"/>
      <c r="Y48" s="17"/>
      <c r="Z48" s="16"/>
      <c r="AA48" s="16"/>
      <c r="AB48" s="341" t="s">
        <v>201</v>
      </c>
      <c r="AC48" s="342" t="s">
        <v>74</v>
      </c>
      <c r="AD48" s="83"/>
      <c r="AE48" s="83"/>
      <c r="AF48" s="83"/>
      <c r="AG48" s="330"/>
      <c r="AH48" s="330"/>
      <c r="AI48" s="330"/>
      <c r="AJ48" s="187"/>
      <c r="AK48" s="187"/>
    </row>
    <row r="49" spans="1:37" s="18" customFormat="1" ht="20.149999999999999" customHeight="1" thickBot="1">
      <c r="A49" s="88" t="str">
        <f t="shared" si="6"/>
        <v>w tym współspalanie biomasy</v>
      </c>
      <c r="B49" s="118">
        <v>9.9999999999999985E-3</v>
      </c>
      <c r="C49" s="118">
        <v>1.0000000000000002E-2</v>
      </c>
      <c r="D49" s="392">
        <f t="shared" si="8"/>
        <v>0</v>
      </c>
      <c r="E49" s="118">
        <v>0.03</v>
      </c>
      <c r="F49" s="118">
        <v>0.04</v>
      </c>
      <c r="G49" s="392">
        <f t="shared" si="9"/>
        <v>-0.25</v>
      </c>
      <c r="H49" s="17"/>
      <c r="I49" s="17"/>
      <c r="J49" s="26"/>
      <c r="K49" s="50"/>
      <c r="L49" s="50"/>
      <c r="M49" s="51"/>
      <c r="N49" s="50"/>
      <c r="O49" s="50"/>
      <c r="P49" s="52"/>
      <c r="Q49" s="17"/>
      <c r="R49" s="17"/>
      <c r="S49" s="17"/>
      <c r="T49" s="17"/>
      <c r="U49" s="17"/>
      <c r="V49" s="17"/>
      <c r="W49" s="17"/>
      <c r="X49" s="17"/>
      <c r="Y49" s="17"/>
      <c r="Z49" s="16"/>
      <c r="AA49" s="16"/>
      <c r="AB49" s="343" t="s">
        <v>75</v>
      </c>
      <c r="AC49" s="342" t="s">
        <v>76</v>
      </c>
      <c r="AD49" s="83"/>
      <c r="AE49" s="83"/>
      <c r="AF49" s="83"/>
      <c r="AG49" s="330"/>
      <c r="AH49" s="330"/>
      <c r="AI49" s="330"/>
      <c r="AJ49" s="187"/>
      <c r="AK49" s="187"/>
    </row>
    <row r="50" spans="1:37" s="18" customFormat="1" ht="20.149999999999999" customHeight="1" thickBot="1">
      <c r="A50" s="158"/>
      <c r="B50" s="120"/>
      <c r="C50" s="120"/>
      <c r="D50" s="120"/>
      <c r="E50" s="120"/>
      <c r="F50" s="120"/>
      <c r="G50" s="12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6"/>
      <c r="AA50" s="16"/>
      <c r="AB50" s="344"/>
      <c r="AC50" s="332"/>
      <c r="AD50" s="83"/>
      <c r="AE50" s="83"/>
      <c r="AF50" s="83"/>
      <c r="AG50" s="330"/>
      <c r="AH50" s="330"/>
      <c r="AI50" s="330"/>
      <c r="AJ50" s="187"/>
      <c r="AK50" s="187"/>
    </row>
    <row r="51" spans="1:37" s="18" customFormat="1" ht="20.149999999999999" customHeight="1" thickBot="1">
      <c r="A51" s="224" t="str">
        <f>IF(B$1="SWITCH TO ENGLISH",AB51,AC51)</f>
        <v xml:space="preserve">  Sprzedaż do odbiorców finalnych</v>
      </c>
      <c r="B51" s="118">
        <v>10.71</v>
      </c>
      <c r="C51" s="118">
        <v>11.229999999999997</v>
      </c>
      <c r="D51" s="392">
        <f t="shared" si="8"/>
        <v>-4.6304541406945288E-2</v>
      </c>
      <c r="E51" s="118">
        <v>41.17</v>
      </c>
      <c r="F51" s="118">
        <v>44.01</v>
      </c>
      <c r="G51" s="392">
        <f t="shared" si="9"/>
        <v>-6.4530788457168753E-2</v>
      </c>
      <c r="H51" s="17"/>
      <c r="I51" s="17"/>
      <c r="J51" s="59"/>
      <c r="K51" s="50"/>
      <c r="L51" s="50"/>
      <c r="M51" s="49"/>
      <c r="N51" s="50"/>
      <c r="O51" s="50"/>
      <c r="P51" s="49"/>
      <c r="Q51" s="17"/>
      <c r="R51" s="17"/>
      <c r="S51" s="17"/>
      <c r="T51" s="17"/>
      <c r="U51" s="17"/>
      <c r="V51" s="17"/>
      <c r="W51" s="17"/>
      <c r="X51" s="17"/>
      <c r="Y51" s="17"/>
      <c r="Z51" s="16"/>
      <c r="AA51" s="16"/>
      <c r="AB51" s="340" t="s">
        <v>77</v>
      </c>
      <c r="AC51" s="340" t="s">
        <v>78</v>
      </c>
      <c r="AD51" s="83"/>
      <c r="AE51" s="83"/>
      <c r="AF51" s="83"/>
      <c r="AG51" s="330"/>
      <c r="AH51" s="330"/>
      <c r="AI51" s="330"/>
      <c r="AJ51" s="187"/>
      <c r="AK51" s="187"/>
    </row>
    <row r="52" spans="1:37" s="18" customFormat="1" ht="20.149999999999999" customHeight="1" thickBot="1">
      <c r="A52" s="224" t="str">
        <f>IF(B$1="SWITCH TO ENGLISH",AB52,AC52)</f>
        <v xml:space="preserve">  Dystrybucja</v>
      </c>
      <c r="B52" s="118">
        <v>9.4000000000000021</v>
      </c>
      <c r="C52" s="118">
        <v>9.2600000000000016</v>
      </c>
      <c r="D52" s="392">
        <f t="shared" si="8"/>
        <v>1.5118790496760237E-2</v>
      </c>
      <c r="E52" s="118">
        <v>35.67</v>
      </c>
      <c r="F52" s="118">
        <v>36.380000000000003</v>
      </c>
      <c r="G52" s="392">
        <f t="shared" si="9"/>
        <v>-1.9516217702034155E-2</v>
      </c>
      <c r="H52" s="17"/>
      <c r="I52" s="17"/>
      <c r="J52" s="59"/>
      <c r="K52" s="50"/>
      <c r="L52" s="50"/>
      <c r="M52" s="52"/>
      <c r="N52" s="50"/>
      <c r="O52" s="50"/>
      <c r="P52" s="51"/>
      <c r="Q52" s="17"/>
      <c r="R52" s="17"/>
      <c r="S52" s="17"/>
      <c r="T52" s="17"/>
      <c r="U52" s="17"/>
      <c r="V52" s="17"/>
      <c r="W52" s="17"/>
      <c r="X52" s="17"/>
      <c r="Y52" s="17"/>
      <c r="Z52" s="16"/>
      <c r="AA52" s="16"/>
      <c r="AB52" s="340" t="s">
        <v>79</v>
      </c>
      <c r="AC52" s="340" t="s">
        <v>80</v>
      </c>
      <c r="AD52" s="83"/>
      <c r="AE52" s="83"/>
      <c r="AF52" s="83"/>
      <c r="AG52" s="330"/>
      <c r="AH52" s="330"/>
      <c r="AI52" s="330"/>
      <c r="AJ52" s="187"/>
      <c r="AK52" s="187"/>
    </row>
    <row r="53" spans="1:37" s="18" customFormat="1" ht="20.149999999999999" customHeight="1" thickBot="1">
      <c r="A53" s="224" t="str">
        <f>IF(B$1="SWITCH TO ENGLISH",AB53,AC53)</f>
        <v xml:space="preserve">  Sprzedaż ciepła [PJ]</v>
      </c>
      <c r="B53" s="118">
        <v>17.04</v>
      </c>
      <c r="C53" s="118">
        <v>16.309999999999999</v>
      </c>
      <c r="D53" s="392">
        <f t="shared" si="8"/>
        <v>4.4757817290006052E-2</v>
      </c>
      <c r="E53" s="118">
        <v>48.58</v>
      </c>
      <c r="F53" s="118">
        <v>48.76</v>
      </c>
      <c r="G53" s="392">
        <f t="shared" si="9"/>
        <v>-3.6915504511895181E-3</v>
      </c>
      <c r="H53" s="17"/>
      <c r="I53" s="17"/>
      <c r="J53" s="59"/>
      <c r="K53" s="50"/>
      <c r="L53" s="50"/>
      <c r="M53" s="51"/>
      <c r="N53" s="50"/>
      <c r="O53" s="50"/>
      <c r="P53" s="51"/>
      <c r="Q53" s="17"/>
      <c r="R53" s="17"/>
      <c r="S53" s="17"/>
      <c r="T53" s="17"/>
      <c r="U53" s="17"/>
      <c r="V53" s="17"/>
      <c r="W53" s="17"/>
      <c r="X53" s="17"/>
      <c r="Y53" s="17"/>
      <c r="Z53" s="16"/>
      <c r="AA53" s="16"/>
      <c r="AB53" s="340" t="s">
        <v>81</v>
      </c>
      <c r="AC53" s="340" t="s">
        <v>82</v>
      </c>
      <c r="AD53" s="83"/>
      <c r="AE53" s="83"/>
      <c r="AF53" s="83"/>
      <c r="AG53" s="330"/>
      <c r="AH53" s="330"/>
      <c r="AI53" s="330"/>
      <c r="AJ53" s="187"/>
      <c r="AK53" s="187"/>
    </row>
    <row r="54" spans="1:37" s="18" customFormat="1" ht="20.149999999999999" customHeight="1">
      <c r="A54" s="225"/>
      <c r="B54" s="122"/>
      <c r="C54" s="122"/>
      <c r="D54" s="123"/>
      <c r="E54" s="93"/>
      <c r="F54" s="93"/>
      <c r="G54" s="93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6"/>
      <c r="AA54" s="16"/>
      <c r="AB54" s="332"/>
      <c r="AC54" s="332"/>
      <c r="AD54" s="83"/>
      <c r="AE54" s="83"/>
      <c r="AF54" s="83"/>
      <c r="AG54" s="330"/>
      <c r="AH54" s="330"/>
      <c r="AI54" s="330"/>
      <c r="AJ54" s="187"/>
      <c r="AK54" s="187"/>
    </row>
    <row r="55" spans="1:37" s="18" customFormat="1" ht="20.149999999999999" customHeight="1" thickBot="1">
      <c r="A55" s="116" t="str">
        <f t="shared" ref="A55:A66" si="11">IF(B$1="SWITCH TO ENGLISH",AB55,AC55)</f>
        <v>Nakłady inwestycyjne</v>
      </c>
      <c r="B55" s="93"/>
      <c r="C55" s="93"/>
      <c r="D55" s="93"/>
      <c r="E55" s="137"/>
      <c r="F55" s="137"/>
      <c r="G55" s="13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6"/>
      <c r="AA55" s="16"/>
      <c r="AB55" s="328" t="s">
        <v>83</v>
      </c>
      <c r="AC55" s="345" t="s">
        <v>84</v>
      </c>
      <c r="AD55" s="83"/>
      <c r="AE55" s="83"/>
      <c r="AF55" s="83"/>
      <c r="AG55" s="330"/>
      <c r="AH55" s="330"/>
      <c r="AI55" s="330"/>
      <c r="AJ55" s="187"/>
      <c r="AK55" s="187"/>
    </row>
    <row r="56" spans="1:37" s="18" customFormat="1" ht="20.149999999999999" customHeight="1" thickBot="1">
      <c r="A56" s="22" t="str">
        <f t="shared" si="11"/>
        <v>Segment (mln PLN)</v>
      </c>
      <c r="B56" s="23" t="str">
        <f t="shared" ref="B56:G56" si="12">B37</f>
        <v>IV kw. 2020</v>
      </c>
      <c r="C56" s="23" t="str">
        <f>C37</f>
        <v>IV kw. 2019</v>
      </c>
      <c r="D56" s="23" t="str">
        <f t="shared" si="12"/>
        <v>r/r</v>
      </c>
      <c r="E56" s="23">
        <f t="shared" si="12"/>
        <v>2020</v>
      </c>
      <c r="F56" s="23">
        <f t="shared" si="12"/>
        <v>2019</v>
      </c>
      <c r="G56" s="42" t="str">
        <f t="shared" si="12"/>
        <v>r/r</v>
      </c>
      <c r="H56" s="17"/>
      <c r="I56" s="17"/>
      <c r="J56" s="45"/>
      <c r="K56" s="46"/>
      <c r="L56" s="46"/>
      <c r="M56" s="46"/>
      <c r="N56" s="46"/>
      <c r="O56" s="46"/>
      <c r="P56" s="46"/>
      <c r="Q56" s="17"/>
      <c r="R56" s="17"/>
      <c r="S56" s="17"/>
      <c r="T56" s="17"/>
      <c r="U56" s="17"/>
      <c r="V56" s="17"/>
      <c r="W56" s="17"/>
      <c r="X56" s="17"/>
      <c r="Y56" s="17"/>
      <c r="Z56" s="16"/>
      <c r="AA56" s="16"/>
      <c r="AB56" s="329" t="s">
        <v>85</v>
      </c>
      <c r="AC56" s="329" t="s">
        <v>86</v>
      </c>
      <c r="AD56" s="83"/>
      <c r="AE56" s="83"/>
      <c r="AF56" s="83"/>
      <c r="AG56" s="330"/>
      <c r="AH56" s="330"/>
      <c r="AI56" s="330"/>
      <c r="AJ56" s="187"/>
      <c r="AK56" s="187"/>
    </row>
    <row r="57" spans="1:37" s="18" customFormat="1" ht="20.149999999999999" customHeight="1" thickTop="1" thickBot="1">
      <c r="A57" s="131" t="str">
        <f t="shared" si="11"/>
        <v>Energetyka Konwencjonalna</v>
      </c>
      <c r="B57" s="124">
        <v>896</v>
      </c>
      <c r="C57" s="124">
        <v>1265</v>
      </c>
      <c r="D57" s="480">
        <f>B57/C57-1</f>
        <v>-0.29169960474308299</v>
      </c>
      <c r="E57" s="124">
        <v>2372</v>
      </c>
      <c r="F57" s="124">
        <v>4018</v>
      </c>
      <c r="G57" s="480">
        <f>E57/F57-1</f>
        <v>-0.40965654554504727</v>
      </c>
      <c r="H57" s="17"/>
      <c r="I57" s="17"/>
      <c r="J57" s="61"/>
      <c r="K57" s="62"/>
      <c r="L57" s="63"/>
      <c r="M57" s="64"/>
      <c r="N57" s="62"/>
      <c r="O57" s="62"/>
      <c r="P57" s="64"/>
      <c r="Q57" s="17"/>
      <c r="R57" s="17"/>
      <c r="S57" s="17"/>
      <c r="T57" s="17"/>
      <c r="U57" s="17"/>
      <c r="V57" s="17"/>
      <c r="W57" s="17"/>
      <c r="X57" s="17"/>
      <c r="Y57" s="17"/>
      <c r="Z57" s="16"/>
      <c r="AA57" s="16"/>
      <c r="AB57" s="346" t="s">
        <v>87</v>
      </c>
      <c r="AC57" s="346" t="s">
        <v>88</v>
      </c>
      <c r="AD57" s="83"/>
      <c r="AE57" s="83"/>
      <c r="AF57" s="83"/>
      <c r="AG57" s="330"/>
      <c r="AH57" s="330"/>
      <c r="AI57" s="330"/>
      <c r="AJ57" s="187"/>
      <c r="AK57" s="187"/>
    </row>
    <row r="58" spans="1:37" s="18" customFormat="1" ht="20.149999999999999" customHeight="1" thickTop="1" thickBot="1">
      <c r="A58" s="131" t="str">
        <f t="shared" si="11"/>
        <v>Ciepłownictwo</v>
      </c>
      <c r="B58" s="124">
        <v>337</v>
      </c>
      <c r="C58" s="124">
        <v>284</v>
      </c>
      <c r="D58" s="481">
        <f t="shared" ref="D58:D66" si="13">B58/C58-1</f>
        <v>0.18661971830985924</v>
      </c>
      <c r="E58" s="486">
        <v>671</v>
      </c>
      <c r="F58" s="486">
        <v>548</v>
      </c>
      <c r="G58" s="481">
        <f t="shared" ref="G58:G66" si="14">E58/F58-1</f>
        <v>0.22445255474452552</v>
      </c>
      <c r="H58" s="17"/>
      <c r="I58" s="17"/>
      <c r="J58" s="61"/>
      <c r="K58" s="63"/>
      <c r="L58" s="63"/>
      <c r="M58" s="65"/>
      <c r="N58" s="63"/>
      <c r="O58" s="63"/>
      <c r="P58" s="65"/>
      <c r="Q58" s="17"/>
      <c r="R58" s="17"/>
      <c r="S58" s="17"/>
      <c r="T58" s="17"/>
      <c r="U58" s="17"/>
      <c r="V58" s="17"/>
      <c r="W58" s="17"/>
      <c r="X58" s="17"/>
      <c r="Y58" s="17"/>
      <c r="Z58" s="16"/>
      <c r="AA58" s="16"/>
      <c r="AB58" s="347" t="s">
        <v>89</v>
      </c>
      <c r="AC58" s="347" t="s">
        <v>90</v>
      </c>
      <c r="AD58" s="83"/>
      <c r="AE58" s="83"/>
      <c r="AF58" s="83"/>
      <c r="AG58" s="330"/>
      <c r="AH58" s="330"/>
      <c r="AI58" s="330"/>
      <c r="AJ58" s="187"/>
      <c r="AK58" s="187"/>
    </row>
    <row r="59" spans="1:37" s="18" customFormat="1" ht="20.149999999999999" customHeight="1" thickTop="1" thickBot="1">
      <c r="A59" s="131" t="str">
        <f t="shared" si="11"/>
        <v>Dystrybucja, w tym:</v>
      </c>
      <c r="B59" s="124">
        <v>448</v>
      </c>
      <c r="C59" s="124">
        <v>865</v>
      </c>
      <c r="D59" s="482">
        <f t="shared" si="13"/>
        <v>-0.48208092485549137</v>
      </c>
      <c r="E59" s="126">
        <v>1680</v>
      </c>
      <c r="F59" s="126">
        <v>2225</v>
      </c>
      <c r="G59" s="482">
        <f t="shared" si="14"/>
        <v>-0.24494382022471906</v>
      </c>
      <c r="H59" s="17"/>
      <c r="I59" s="17"/>
      <c r="J59" s="61"/>
      <c r="K59" s="63"/>
      <c r="L59" s="63"/>
      <c r="M59" s="64"/>
      <c r="N59" s="62"/>
      <c r="O59" s="62"/>
      <c r="P59" s="64"/>
      <c r="Q59" s="17"/>
      <c r="R59" s="17"/>
      <c r="S59" s="17"/>
      <c r="T59" s="17"/>
      <c r="U59" s="17"/>
      <c r="V59" s="17"/>
      <c r="W59" s="17"/>
      <c r="X59" s="17"/>
      <c r="Y59" s="17"/>
      <c r="Z59" s="16"/>
      <c r="AA59" s="16"/>
      <c r="AB59" s="346" t="s">
        <v>91</v>
      </c>
      <c r="AC59" s="346" t="s">
        <v>92</v>
      </c>
      <c r="AD59" s="83"/>
      <c r="AE59" s="83"/>
      <c r="AF59" s="83"/>
      <c r="AG59" s="330"/>
      <c r="AH59" s="330"/>
      <c r="AI59" s="330"/>
      <c r="AJ59" s="187"/>
      <c r="AK59" s="187"/>
    </row>
    <row r="60" spans="1:37" s="18" customFormat="1" ht="20.149999999999999" customHeight="1" thickTop="1" thickBot="1">
      <c r="A60" s="132" t="str">
        <f t="shared" si="11"/>
        <v>Przyłączanie nowych odbiorców</v>
      </c>
      <c r="B60" s="125">
        <v>195</v>
      </c>
      <c r="C60" s="125">
        <v>241</v>
      </c>
      <c r="D60" s="482">
        <f t="shared" si="13"/>
        <v>-0.1908713692946058</v>
      </c>
      <c r="E60" s="126">
        <v>694</v>
      </c>
      <c r="F60" s="126">
        <v>757</v>
      </c>
      <c r="G60" s="482">
        <f t="shared" si="14"/>
        <v>-8.3223249669749033E-2</v>
      </c>
      <c r="H60" s="17"/>
      <c r="I60" s="17"/>
      <c r="J60" s="66"/>
      <c r="K60" s="63"/>
      <c r="L60" s="63"/>
      <c r="M60" s="64"/>
      <c r="N60" s="63"/>
      <c r="O60" s="63"/>
      <c r="P60" s="64"/>
      <c r="Q60" s="17"/>
      <c r="R60" s="17"/>
      <c r="S60" s="17"/>
      <c r="T60" s="17"/>
      <c r="U60" s="17"/>
      <c r="V60" s="17"/>
      <c r="W60" s="17"/>
      <c r="X60" s="17"/>
      <c r="Y60" s="17"/>
      <c r="Z60" s="16"/>
      <c r="AA60" s="16"/>
      <c r="AB60" s="346" t="s">
        <v>93</v>
      </c>
      <c r="AC60" s="346" t="s">
        <v>94</v>
      </c>
      <c r="AD60" s="83"/>
      <c r="AE60" s="83"/>
      <c r="AF60" s="83"/>
      <c r="AG60" s="330"/>
      <c r="AH60" s="330"/>
      <c r="AI60" s="330"/>
      <c r="AJ60" s="187"/>
      <c r="AK60" s="187"/>
    </row>
    <row r="61" spans="1:37" s="18" customFormat="1" ht="20.149999999999999" customHeight="1" thickBot="1">
      <c r="A61" s="132" t="str">
        <f t="shared" si="11"/>
        <v>Linie i sieci dystrybucyjne</v>
      </c>
      <c r="B61" s="127">
        <v>132</v>
      </c>
      <c r="C61" s="127">
        <v>393</v>
      </c>
      <c r="D61" s="482">
        <f t="shared" si="13"/>
        <v>-0.66412213740458015</v>
      </c>
      <c r="E61" s="487">
        <v>546</v>
      </c>
      <c r="F61" s="487">
        <v>968</v>
      </c>
      <c r="G61" s="482">
        <f t="shared" si="14"/>
        <v>-0.43595041322314054</v>
      </c>
      <c r="H61" s="17"/>
      <c r="I61" s="17"/>
      <c r="J61" s="66"/>
      <c r="K61" s="67"/>
      <c r="L61" s="67"/>
      <c r="M61" s="65"/>
      <c r="N61" s="67"/>
      <c r="O61" s="67"/>
      <c r="P61" s="65"/>
      <c r="Q61" s="17"/>
      <c r="R61" s="17"/>
      <c r="S61" s="17"/>
      <c r="T61" s="17"/>
      <c r="U61" s="17"/>
      <c r="V61" s="17"/>
      <c r="W61" s="17"/>
      <c r="X61" s="17"/>
      <c r="Y61" s="17"/>
      <c r="Z61" s="16"/>
      <c r="AA61" s="16"/>
      <c r="AB61" s="348" t="s">
        <v>202</v>
      </c>
      <c r="AC61" s="346" t="s">
        <v>95</v>
      </c>
      <c r="AD61" s="83"/>
      <c r="AE61" s="83"/>
      <c r="AF61" s="83"/>
      <c r="AG61" s="330"/>
      <c r="AH61" s="330"/>
      <c r="AI61" s="330"/>
      <c r="AJ61" s="187"/>
      <c r="AK61" s="187"/>
    </row>
    <row r="62" spans="1:37" s="18" customFormat="1" ht="20.149999999999999" customHeight="1" thickBot="1">
      <c r="A62" s="131" t="str">
        <f t="shared" si="11"/>
        <v>Energetyka Odnawialna, w tym:</v>
      </c>
      <c r="B62" s="125">
        <v>39</v>
      </c>
      <c r="C62" s="125">
        <v>92</v>
      </c>
      <c r="D62" s="482">
        <f t="shared" si="13"/>
        <v>-0.57608695652173914</v>
      </c>
      <c r="E62" s="126">
        <v>715</v>
      </c>
      <c r="F62" s="126">
        <v>151</v>
      </c>
      <c r="G62" s="489">
        <f t="shared" si="14"/>
        <v>3.7350993377483448</v>
      </c>
      <c r="H62" s="17"/>
      <c r="I62" s="17"/>
      <c r="J62" s="61"/>
      <c r="K62" s="63"/>
      <c r="L62" s="63"/>
      <c r="M62" s="64"/>
      <c r="N62" s="67"/>
      <c r="O62" s="68"/>
      <c r="P62" s="69"/>
      <c r="Q62" s="17"/>
      <c r="R62" s="17"/>
      <c r="S62" s="17"/>
      <c r="T62" s="17"/>
      <c r="U62" s="17"/>
      <c r="V62" s="17"/>
      <c r="W62" s="17"/>
      <c r="X62" s="17"/>
      <c r="Y62" s="17"/>
      <c r="Z62" s="16"/>
      <c r="AA62" s="16"/>
      <c r="AB62" s="346" t="s">
        <v>96</v>
      </c>
      <c r="AC62" s="346" t="s">
        <v>97</v>
      </c>
      <c r="AD62" s="83"/>
      <c r="AE62" s="83"/>
      <c r="AF62" s="83"/>
      <c r="AG62" s="330"/>
      <c r="AH62" s="330"/>
      <c r="AI62" s="330"/>
      <c r="AJ62" s="187"/>
      <c r="AK62" s="187"/>
    </row>
    <row r="63" spans="1:37" s="18" customFormat="1" ht="20.149999999999999" customHeight="1" thickBot="1">
      <c r="A63" s="132" t="str">
        <f t="shared" si="11"/>
        <v>Modernizacje i odtworzenie</v>
      </c>
      <c r="B63" s="125">
        <v>28</v>
      </c>
      <c r="C63" s="125">
        <v>69</v>
      </c>
      <c r="D63" s="482">
        <f t="shared" si="13"/>
        <v>-0.59420289855072461</v>
      </c>
      <c r="E63" s="126">
        <v>59</v>
      </c>
      <c r="F63" s="126">
        <v>113</v>
      </c>
      <c r="G63" s="482">
        <f t="shared" si="14"/>
        <v>-0.47787610619469023</v>
      </c>
      <c r="H63" s="17"/>
      <c r="I63" s="17"/>
      <c r="J63" s="66"/>
      <c r="K63" s="63"/>
      <c r="L63" s="63"/>
      <c r="M63" s="64"/>
      <c r="N63" s="63"/>
      <c r="O63" s="63"/>
      <c r="P63" s="65"/>
      <c r="Q63" s="17"/>
      <c r="R63" s="17"/>
      <c r="S63" s="17"/>
      <c r="T63" s="17"/>
      <c r="U63" s="17"/>
      <c r="V63" s="17"/>
      <c r="W63" s="17"/>
      <c r="X63" s="17"/>
      <c r="Y63" s="17"/>
      <c r="Z63" s="16"/>
      <c r="AA63" s="16"/>
      <c r="AB63" s="346" t="s">
        <v>98</v>
      </c>
      <c r="AC63" s="346" t="s">
        <v>99</v>
      </c>
      <c r="AD63" s="83"/>
      <c r="AE63" s="83"/>
      <c r="AF63" s="83"/>
      <c r="AG63" s="330"/>
      <c r="AH63" s="330"/>
      <c r="AI63" s="330"/>
      <c r="AJ63" s="187"/>
      <c r="AK63" s="187"/>
    </row>
    <row r="64" spans="1:37" s="18" customFormat="1" ht="20.149999999999999" customHeight="1" thickBot="1">
      <c r="A64" s="133" t="str">
        <f t="shared" si="11"/>
        <v>Obrót i pozostałe</v>
      </c>
      <c r="B64" s="128">
        <v>48</v>
      </c>
      <c r="C64" s="128">
        <v>73</v>
      </c>
      <c r="D64" s="483">
        <f t="shared" si="13"/>
        <v>-0.34246575342465757</v>
      </c>
      <c r="E64" s="488">
        <v>186</v>
      </c>
      <c r="F64" s="488">
        <v>238</v>
      </c>
      <c r="G64" s="483">
        <f t="shared" si="14"/>
        <v>-0.21848739495798319</v>
      </c>
      <c r="H64" s="17"/>
      <c r="I64" s="17"/>
      <c r="J64" s="61"/>
      <c r="K64" s="63"/>
      <c r="L64" s="63"/>
      <c r="M64" s="64"/>
      <c r="N64" s="63"/>
      <c r="O64" s="63"/>
      <c r="P64" s="64"/>
      <c r="Q64" s="17"/>
      <c r="R64" s="17"/>
      <c r="S64" s="17"/>
      <c r="T64" s="17"/>
      <c r="U64" s="17"/>
      <c r="V64" s="17"/>
      <c r="W64" s="17"/>
      <c r="X64" s="17"/>
      <c r="Y64" s="17"/>
      <c r="Z64" s="16"/>
      <c r="AA64" s="16"/>
      <c r="AB64" s="346" t="s">
        <v>100</v>
      </c>
      <c r="AC64" s="346" t="s">
        <v>101</v>
      </c>
      <c r="AD64" s="83"/>
      <c r="AE64" s="83"/>
      <c r="AF64" s="83"/>
      <c r="AG64" s="330"/>
      <c r="AH64" s="330"/>
      <c r="AI64" s="330"/>
      <c r="AJ64" s="187"/>
      <c r="AK64" s="187"/>
    </row>
    <row r="65" spans="1:37" s="18" customFormat="1" ht="20.149999999999999" customHeight="1" thickBot="1">
      <c r="A65" s="131" t="str">
        <f t="shared" si="11"/>
        <v>SUMA</v>
      </c>
      <c r="B65" s="129">
        <v>1768</v>
      </c>
      <c r="C65" s="129">
        <v>2579</v>
      </c>
      <c r="D65" s="484">
        <f t="shared" si="13"/>
        <v>-0.31446297014346647</v>
      </c>
      <c r="E65" s="129">
        <v>5624</v>
      </c>
      <c r="F65" s="129">
        <v>7180</v>
      </c>
      <c r="G65" s="484">
        <f t="shared" si="14"/>
        <v>-0.21671309192200561</v>
      </c>
      <c r="H65" s="17"/>
      <c r="I65" s="17"/>
      <c r="J65" s="61"/>
      <c r="K65" s="62"/>
      <c r="L65" s="62"/>
      <c r="M65" s="70"/>
      <c r="N65" s="62"/>
      <c r="O65" s="62"/>
      <c r="P65" s="64"/>
      <c r="Q65" s="17"/>
      <c r="R65" s="17"/>
      <c r="S65" s="17"/>
      <c r="T65" s="17"/>
      <c r="U65" s="17"/>
      <c r="V65" s="17"/>
      <c r="W65" s="17"/>
      <c r="X65" s="17"/>
      <c r="Y65" s="17"/>
      <c r="Z65" s="16"/>
      <c r="AA65" s="16"/>
      <c r="AB65" s="346" t="s">
        <v>72</v>
      </c>
      <c r="AC65" s="346" t="s">
        <v>73</v>
      </c>
      <c r="AD65" s="83"/>
      <c r="AE65" s="83"/>
      <c r="AF65" s="83"/>
      <c r="AG65" s="330"/>
      <c r="AH65" s="330"/>
      <c r="AI65" s="330"/>
      <c r="AJ65" s="187"/>
      <c r="AK65" s="187"/>
    </row>
    <row r="66" spans="1:37" s="18" customFormat="1" ht="20.149999999999999" customHeight="1">
      <c r="A66" s="131" t="str">
        <f t="shared" si="11"/>
        <v>SUMA (w tym korekty konsolidacyjne)</v>
      </c>
      <c r="B66" s="130">
        <v>1727</v>
      </c>
      <c r="C66" s="130">
        <v>2541</v>
      </c>
      <c r="D66" s="485">
        <f t="shared" si="13"/>
        <v>-0.32034632034632038</v>
      </c>
      <c r="E66" s="130">
        <v>5495</v>
      </c>
      <c r="F66" s="130">
        <v>7009</v>
      </c>
      <c r="G66" s="485">
        <f t="shared" si="14"/>
        <v>-0.21600798972749324</v>
      </c>
      <c r="H66" s="17"/>
      <c r="I66" s="17"/>
      <c r="J66" s="61"/>
      <c r="K66" s="62"/>
      <c r="L66" s="62"/>
      <c r="M66" s="70"/>
      <c r="N66" s="62"/>
      <c r="O66" s="62"/>
      <c r="P66" s="64"/>
      <c r="Q66" s="17"/>
      <c r="R66" s="17"/>
      <c r="S66" s="17"/>
      <c r="T66" s="17"/>
      <c r="U66" s="17"/>
      <c r="V66" s="17"/>
      <c r="W66" s="17"/>
      <c r="X66" s="17"/>
      <c r="Y66" s="17"/>
      <c r="Z66" s="16"/>
      <c r="AA66" s="16"/>
      <c r="AB66" s="346" t="s">
        <v>102</v>
      </c>
      <c r="AC66" s="346" t="s">
        <v>103</v>
      </c>
      <c r="AD66" s="83"/>
      <c r="AE66" s="83"/>
      <c r="AF66" s="83"/>
      <c r="AG66" s="330"/>
      <c r="AH66" s="330"/>
      <c r="AI66" s="330"/>
      <c r="AJ66" s="187"/>
      <c r="AK66" s="187"/>
    </row>
    <row r="67" spans="1:37" s="18" customFormat="1" ht="20.149999999999999" customHeight="1">
      <c r="A67" s="134"/>
      <c r="B67" s="135"/>
      <c r="C67" s="135"/>
      <c r="D67" s="135"/>
      <c r="E67" s="93"/>
      <c r="F67" s="93"/>
      <c r="G67" s="9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6"/>
      <c r="AA67" s="16"/>
      <c r="AB67" s="332"/>
      <c r="AC67" s="332"/>
      <c r="AD67" s="83"/>
      <c r="AE67" s="83"/>
      <c r="AF67" s="83"/>
      <c r="AG67" s="330"/>
      <c r="AH67" s="330"/>
      <c r="AI67" s="330"/>
      <c r="AJ67" s="187"/>
      <c r="AK67" s="187"/>
    </row>
    <row r="68" spans="1:37" s="18" customFormat="1" ht="20.149999999999999" customHeight="1">
      <c r="A68" s="136" t="str">
        <f t="shared" ref="A68:A90" si="15">IF(B$1="SWITCH TO ENGLISH",AB68,AC68)</f>
        <v>Przychody i koszty segmentu</v>
      </c>
      <c r="B68" s="93"/>
      <c r="C68" s="93"/>
      <c r="D68" s="93"/>
      <c r="E68" s="137"/>
      <c r="F68" s="137"/>
      <c r="G68" s="13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6"/>
      <c r="AA68" s="16"/>
      <c r="AB68" s="338" t="s">
        <v>104</v>
      </c>
      <c r="AC68" s="338" t="s">
        <v>105</v>
      </c>
      <c r="AD68" s="83"/>
      <c r="AE68" s="83"/>
      <c r="AF68" s="330"/>
      <c r="AG68" s="330"/>
      <c r="AH68" s="330"/>
      <c r="AI68" s="330"/>
      <c r="AJ68" s="187"/>
      <c r="AK68" s="187"/>
    </row>
    <row r="69" spans="1:37" s="11" customFormat="1" ht="21" customHeight="1" thickBot="1">
      <c r="A69" s="116" t="str">
        <f>IF(B$1="SWITCH TO ENGLISH",AB69,AC69)</f>
        <v>Energetyka Konwencjonalna</v>
      </c>
      <c r="B69" s="117"/>
      <c r="C69" s="117"/>
      <c r="D69" s="117"/>
      <c r="E69" s="138"/>
      <c r="F69" s="138"/>
      <c r="G69" s="138"/>
      <c r="H69" s="17"/>
      <c r="I69" s="17"/>
      <c r="J69" s="515"/>
      <c r="K69" s="515"/>
      <c r="L69" s="515"/>
      <c r="M69" s="515"/>
      <c r="N69" s="515"/>
      <c r="O69" s="515"/>
      <c r="P69" s="515"/>
      <c r="Q69" s="17"/>
      <c r="R69" s="17"/>
      <c r="S69" s="17"/>
      <c r="T69" s="17"/>
      <c r="U69" s="17"/>
      <c r="V69" s="17"/>
      <c r="W69" s="17"/>
      <c r="X69" s="17"/>
      <c r="Y69" s="17"/>
      <c r="Z69" s="13"/>
      <c r="AA69" s="13"/>
      <c r="AB69" s="338" t="s">
        <v>87</v>
      </c>
      <c r="AC69" s="338" t="s">
        <v>88</v>
      </c>
      <c r="AD69" s="333"/>
      <c r="AE69" s="333"/>
      <c r="AF69" s="333"/>
      <c r="AG69" s="334"/>
      <c r="AH69" s="334"/>
      <c r="AI69" s="334"/>
      <c r="AJ69" s="186"/>
      <c r="AK69" s="186"/>
    </row>
    <row r="70" spans="1:37" s="18" customFormat="1" ht="20.149999999999999" customHeight="1" thickBot="1">
      <c r="A70" s="22" t="str">
        <f>IF(B$1="SWITCH TO ENGLISH",AB70,AC70)</f>
        <v>[mln PLN]</v>
      </c>
      <c r="B70" s="23" t="str">
        <f>B56</f>
        <v>IV kw. 2020</v>
      </c>
      <c r="C70" s="23" t="str">
        <f>C56</f>
        <v>IV kw. 2019</v>
      </c>
      <c r="D70" s="23" t="str">
        <f t="shared" ref="D70:F70" si="16">D56</f>
        <v>r/r</v>
      </c>
      <c r="E70" s="23">
        <f t="shared" si="16"/>
        <v>2020</v>
      </c>
      <c r="F70" s="23">
        <f t="shared" si="16"/>
        <v>2019</v>
      </c>
      <c r="G70" s="42" t="str">
        <f>G56</f>
        <v>r/r</v>
      </c>
      <c r="H70" s="17"/>
      <c r="I70" s="17"/>
      <c r="J70" s="45"/>
      <c r="K70" s="46"/>
      <c r="L70" s="46"/>
      <c r="M70" s="46"/>
      <c r="N70" s="46"/>
      <c r="O70" s="46"/>
      <c r="P70" s="46"/>
      <c r="Q70" s="17"/>
      <c r="R70" s="17"/>
      <c r="S70" s="17"/>
      <c r="T70" s="17"/>
      <c r="U70" s="17"/>
      <c r="V70" s="17"/>
      <c r="W70" s="17"/>
      <c r="X70" s="17"/>
      <c r="Y70" s="17"/>
      <c r="Z70" s="16"/>
      <c r="AA70" s="16"/>
      <c r="AB70" s="329" t="s">
        <v>35</v>
      </c>
      <c r="AC70" s="329" t="s">
        <v>36</v>
      </c>
      <c r="AD70" s="83"/>
      <c r="AE70" s="83"/>
      <c r="AF70" s="83"/>
      <c r="AG70" s="330"/>
      <c r="AH70" s="330"/>
      <c r="AI70" s="330"/>
      <c r="AJ70" s="187"/>
      <c r="AK70" s="187"/>
    </row>
    <row r="71" spans="1:37" s="18" customFormat="1" ht="20.149999999999999" customHeight="1" thickTop="1" thickBot="1">
      <c r="A71" s="139" t="str">
        <f t="shared" si="15"/>
        <v>Przychody ze sprzedaży, w tym:</v>
      </c>
      <c r="B71" s="140">
        <v>7048</v>
      </c>
      <c r="C71" s="140">
        <v>4993</v>
      </c>
      <c r="D71" s="390">
        <f t="shared" ref="D71:D90" si="17">IF(C71=0,"-",B71/C71-1)</f>
        <v>0.41157620668936512</v>
      </c>
      <c r="E71" s="140">
        <v>25251</v>
      </c>
      <c r="F71" s="140">
        <v>19245</v>
      </c>
      <c r="G71" s="390">
        <f t="shared" ref="G71:G85" si="18">IF(F71=0,"-",E71/F71-1)</f>
        <v>0.31208106001558855</v>
      </c>
      <c r="H71" s="17"/>
      <c r="I71" s="17"/>
      <c r="J71" s="56"/>
      <c r="K71" s="71"/>
      <c r="L71" s="71"/>
      <c r="M71" s="72"/>
      <c r="N71" s="71"/>
      <c r="O71" s="71"/>
      <c r="P71" s="72"/>
      <c r="Q71" s="17"/>
      <c r="R71" s="17"/>
      <c r="S71" s="17"/>
      <c r="T71" s="17"/>
      <c r="U71" s="17"/>
      <c r="V71" s="17"/>
      <c r="W71" s="17"/>
      <c r="X71" s="17"/>
      <c r="Y71" s="17"/>
      <c r="Z71" s="16"/>
      <c r="AA71" s="16"/>
      <c r="AB71" s="329" t="s">
        <v>106</v>
      </c>
      <c r="AC71" s="329" t="s">
        <v>107</v>
      </c>
      <c r="AD71" s="83"/>
      <c r="AE71" s="83"/>
      <c r="AF71" s="83"/>
      <c r="AG71" s="330"/>
      <c r="AH71" s="330"/>
      <c r="AI71" s="330"/>
      <c r="AJ71" s="187"/>
      <c r="AK71" s="187"/>
    </row>
    <row r="72" spans="1:37" s="18" customFormat="1" ht="20.149999999999999" customHeight="1" thickTop="1" thickBot="1">
      <c r="A72" s="88" t="str">
        <f t="shared" si="15"/>
        <v>Przychody ze sprzedaży energii elektrycznej</v>
      </c>
      <c r="B72" s="142">
        <v>5410</v>
      </c>
      <c r="C72" s="142">
        <v>4749</v>
      </c>
      <c r="D72" s="392">
        <f t="shared" si="17"/>
        <v>0.13918719730469564</v>
      </c>
      <c r="E72" s="142">
        <v>21430</v>
      </c>
      <c r="F72" s="142">
        <v>18277</v>
      </c>
      <c r="G72" s="392">
        <f t="shared" si="18"/>
        <v>0.17251190020244023</v>
      </c>
      <c r="H72" s="17"/>
      <c r="I72" s="17"/>
      <c r="J72" s="47"/>
      <c r="K72" s="48"/>
      <c r="L72" s="48"/>
      <c r="M72" s="49"/>
      <c r="N72" s="48"/>
      <c r="O72" s="48"/>
      <c r="P72" s="49"/>
      <c r="Q72" s="17"/>
      <c r="R72" s="17"/>
      <c r="S72" s="17"/>
      <c r="T72" s="17"/>
      <c r="U72" s="17"/>
      <c r="V72" s="17"/>
      <c r="W72" s="17"/>
      <c r="X72" s="17"/>
      <c r="Y72" s="17"/>
      <c r="Z72" s="16"/>
      <c r="AA72" s="16"/>
      <c r="AB72" s="331" t="s">
        <v>108</v>
      </c>
      <c r="AC72" s="331" t="s">
        <v>109</v>
      </c>
      <c r="AD72" s="83"/>
      <c r="AE72" s="83"/>
      <c r="AF72" s="83"/>
      <c r="AG72" s="330"/>
      <c r="AH72" s="330"/>
      <c r="AI72" s="330"/>
      <c r="AJ72" s="187"/>
      <c r="AK72" s="187"/>
    </row>
    <row r="73" spans="1:37" s="18" customFormat="1" ht="20.149999999999999" customHeight="1" thickBot="1">
      <c r="A73" s="88" t="str">
        <f t="shared" si="15"/>
        <v>Regulacyjne usługi systemowe</v>
      </c>
      <c r="B73" s="144">
        <v>127</v>
      </c>
      <c r="C73" s="144">
        <v>95</v>
      </c>
      <c r="D73" s="392">
        <f t="shared" si="17"/>
        <v>0.33684210526315783</v>
      </c>
      <c r="E73" s="144">
        <v>482</v>
      </c>
      <c r="F73" s="144">
        <v>361</v>
      </c>
      <c r="G73" s="392">
        <f t="shared" si="18"/>
        <v>0.33518005540166196</v>
      </c>
      <c r="H73" s="17"/>
      <c r="I73" s="17"/>
      <c r="J73" s="47"/>
      <c r="K73" s="50"/>
      <c r="L73" s="50"/>
      <c r="M73" s="49"/>
      <c r="N73" s="50"/>
      <c r="O73" s="50"/>
      <c r="P73" s="49"/>
      <c r="Q73" s="17"/>
      <c r="R73" s="17"/>
      <c r="S73" s="17"/>
      <c r="T73" s="17"/>
      <c r="U73" s="17"/>
      <c r="V73" s="17"/>
      <c r="W73" s="17"/>
      <c r="X73" s="17"/>
      <c r="Y73" s="17"/>
      <c r="Z73" s="16"/>
      <c r="AA73" s="16"/>
      <c r="AB73" s="80" t="s">
        <v>110</v>
      </c>
      <c r="AC73" s="349" t="s">
        <v>111</v>
      </c>
      <c r="AD73" s="83"/>
      <c r="AE73" s="83"/>
      <c r="AF73" s="83"/>
      <c r="AG73" s="330"/>
      <c r="AH73" s="330"/>
      <c r="AI73" s="330"/>
      <c r="AJ73" s="187"/>
      <c r="AK73" s="187"/>
    </row>
    <row r="74" spans="1:37" s="18" customFormat="1" ht="20.149999999999999" customHeight="1" thickBot="1">
      <c r="A74" s="88" t="str">
        <f t="shared" si="15"/>
        <v>Przychody ze sprzedaży ciepła</v>
      </c>
      <c r="B74" s="145">
        <v>61</v>
      </c>
      <c r="C74" s="145">
        <v>50</v>
      </c>
      <c r="D74" s="392">
        <f t="shared" si="17"/>
        <v>0.21999999999999997</v>
      </c>
      <c r="E74" s="145">
        <v>165</v>
      </c>
      <c r="F74" s="145">
        <v>159</v>
      </c>
      <c r="G74" s="392">
        <f t="shared" si="18"/>
        <v>3.7735849056603765E-2</v>
      </c>
      <c r="H74" s="17"/>
      <c r="I74" s="17"/>
      <c r="J74" s="47"/>
      <c r="K74" s="50"/>
      <c r="L74" s="50"/>
      <c r="M74" s="49"/>
      <c r="N74" s="50"/>
      <c r="O74" s="50"/>
      <c r="P74" s="52"/>
      <c r="Q74" s="17"/>
      <c r="R74" s="17"/>
      <c r="S74" s="17"/>
      <c r="T74" s="17"/>
      <c r="U74" s="17"/>
      <c r="V74" s="17"/>
      <c r="W74" s="17"/>
      <c r="X74" s="17"/>
      <c r="Y74" s="17"/>
      <c r="Z74" s="16"/>
      <c r="AA74" s="16"/>
      <c r="AB74" s="331" t="s">
        <v>112</v>
      </c>
      <c r="AC74" s="331" t="s">
        <v>113</v>
      </c>
      <c r="AD74" s="83"/>
      <c r="AE74" s="83"/>
      <c r="AF74" s="83"/>
      <c r="AG74" s="330"/>
      <c r="AH74" s="330"/>
      <c r="AI74" s="330"/>
      <c r="AJ74" s="187"/>
      <c r="AK74" s="187"/>
    </row>
    <row r="75" spans="1:37" s="18" customFormat="1" ht="20.149999999999999" customHeight="1" thickBot="1">
      <c r="A75" s="88" t="s">
        <v>435</v>
      </c>
      <c r="B75" s="118">
        <v>1362</v>
      </c>
      <c r="C75" s="118">
        <v>0</v>
      </c>
      <c r="D75" s="392" t="str">
        <f>IF(C75=0,"-",B75/C75-1)</f>
        <v>-</v>
      </c>
      <c r="E75" s="410">
        <v>2897</v>
      </c>
      <c r="F75" s="118">
        <v>99</v>
      </c>
      <c r="G75" s="392">
        <f>IF(F75=0,"-",E75/F75-1)</f>
        <v>28.262626262626263</v>
      </c>
      <c r="H75" s="17"/>
      <c r="I75" s="17"/>
      <c r="J75" s="47"/>
      <c r="K75" s="50"/>
      <c r="L75" s="50"/>
      <c r="M75" s="49"/>
      <c r="N75" s="50"/>
      <c r="O75" s="50"/>
      <c r="P75" s="52"/>
      <c r="Q75" s="17"/>
      <c r="R75" s="17"/>
      <c r="S75" s="17"/>
      <c r="T75" s="17"/>
      <c r="U75" s="17"/>
      <c r="V75" s="17"/>
      <c r="W75" s="17"/>
      <c r="X75" s="17"/>
      <c r="Y75" s="17"/>
      <c r="Z75" s="16"/>
      <c r="AA75" s="16"/>
      <c r="AB75" s="331"/>
      <c r="AC75" s="331"/>
      <c r="AD75" s="83"/>
      <c r="AE75" s="83"/>
      <c r="AF75" s="83"/>
      <c r="AG75" s="330"/>
      <c r="AH75" s="330"/>
      <c r="AI75" s="330"/>
      <c r="AJ75" s="187"/>
      <c r="AK75" s="187"/>
    </row>
    <row r="76" spans="1:37" s="18" customFormat="1" ht="20.149999999999999" customHeight="1" thickBot="1">
      <c r="A76" s="407" t="str">
        <f t="shared" si="15"/>
        <v>Przychody ze sprzedaży świadectw pochodzenia</v>
      </c>
      <c r="B76" s="118">
        <v>18</v>
      </c>
      <c r="C76" s="118">
        <v>37</v>
      </c>
      <c r="D76" s="392">
        <f t="shared" si="17"/>
        <v>-0.51351351351351349</v>
      </c>
      <c r="E76" s="118">
        <v>52</v>
      </c>
      <c r="F76" s="118">
        <v>61</v>
      </c>
      <c r="G76" s="392">
        <f t="shared" si="18"/>
        <v>-0.14754098360655743</v>
      </c>
      <c r="H76" s="17"/>
      <c r="I76" s="17"/>
      <c r="J76" s="47"/>
      <c r="K76" s="50"/>
      <c r="L76" s="50"/>
      <c r="M76" s="49"/>
      <c r="N76" s="50"/>
      <c r="O76" s="50"/>
      <c r="P76" s="49"/>
      <c r="Q76" s="17"/>
      <c r="R76" s="17"/>
      <c r="S76" s="17"/>
      <c r="T76" s="17"/>
      <c r="U76" s="17"/>
      <c r="V76" s="17"/>
      <c r="W76" s="17"/>
      <c r="X76" s="17"/>
      <c r="Y76" s="17"/>
      <c r="Z76" s="16"/>
      <c r="AA76" s="16"/>
      <c r="AB76" s="331" t="s">
        <v>114</v>
      </c>
      <c r="AC76" s="331" t="s">
        <v>115</v>
      </c>
      <c r="AD76" s="83"/>
      <c r="AE76" s="83"/>
      <c r="AF76" s="83"/>
      <c r="AG76" s="330"/>
      <c r="AH76" s="330"/>
      <c r="AI76" s="330"/>
      <c r="AJ76" s="187"/>
      <c r="AK76" s="187"/>
    </row>
    <row r="77" spans="1:37" s="18" customFormat="1" ht="20.149999999999999" customHeight="1" thickBot="1">
      <c r="A77" s="408" t="s">
        <v>436</v>
      </c>
      <c r="B77" s="409">
        <v>8</v>
      </c>
      <c r="C77" s="409">
        <v>16</v>
      </c>
      <c r="D77" s="414">
        <f t="shared" si="17"/>
        <v>-0.5</v>
      </c>
      <c r="E77" s="409">
        <v>25</v>
      </c>
      <c r="F77" s="409">
        <v>47</v>
      </c>
      <c r="G77" s="392">
        <f t="shared" si="18"/>
        <v>-0.46808510638297873</v>
      </c>
      <c r="H77" s="17"/>
      <c r="I77" s="17"/>
      <c r="J77" s="47"/>
      <c r="K77" s="50"/>
      <c r="L77" s="50"/>
      <c r="M77" s="49"/>
      <c r="N77" s="50"/>
      <c r="O77" s="50"/>
      <c r="P77" s="49"/>
      <c r="Q77" s="17"/>
      <c r="R77" s="17"/>
      <c r="S77" s="17"/>
      <c r="T77" s="17"/>
      <c r="U77" s="17"/>
      <c r="V77" s="17"/>
      <c r="W77" s="17"/>
      <c r="X77" s="17"/>
      <c r="Y77" s="17"/>
      <c r="Z77" s="16"/>
      <c r="AA77" s="16"/>
      <c r="AB77" s="331"/>
      <c r="AC77" s="331"/>
      <c r="AD77" s="83"/>
      <c r="AE77" s="83"/>
      <c r="AF77" s="83"/>
      <c r="AG77" s="330"/>
      <c r="AH77" s="330"/>
      <c r="AI77" s="330"/>
      <c r="AJ77" s="187"/>
      <c r="AK77" s="187"/>
    </row>
    <row r="78" spans="1:37" s="18" customFormat="1" ht="20.149999999999999" customHeight="1" thickBot="1">
      <c r="A78" s="149" t="str">
        <f t="shared" si="15"/>
        <v>Koszty rodzajowe, w tym:</v>
      </c>
      <c r="B78" s="150">
        <v>3997</v>
      </c>
      <c r="C78" s="150">
        <v>11510</v>
      </c>
      <c r="D78" s="400">
        <f t="shared" si="17"/>
        <v>-0.6527367506516073</v>
      </c>
      <c r="E78" s="150">
        <v>16036</v>
      </c>
      <c r="F78" s="150">
        <v>21436</v>
      </c>
      <c r="G78" s="400">
        <f t="shared" si="18"/>
        <v>-0.25191267027430486</v>
      </c>
      <c r="H78" s="17"/>
      <c r="I78" s="17"/>
      <c r="J78" s="56"/>
      <c r="K78" s="71"/>
      <c r="L78" s="71"/>
      <c r="M78" s="60"/>
      <c r="N78" s="48"/>
      <c r="O78" s="48"/>
      <c r="P78" s="60"/>
      <c r="Q78" s="17"/>
      <c r="R78" s="17"/>
      <c r="S78" s="17"/>
      <c r="T78" s="17"/>
      <c r="U78" s="17"/>
      <c r="V78" s="17"/>
      <c r="W78" s="17"/>
      <c r="X78" s="17"/>
      <c r="Y78" s="17"/>
      <c r="Z78" s="16"/>
      <c r="AA78" s="16"/>
      <c r="AB78" s="329" t="s">
        <v>116</v>
      </c>
      <c r="AC78" s="329" t="s">
        <v>117</v>
      </c>
      <c r="AD78" s="83"/>
      <c r="AE78" s="83"/>
      <c r="AF78" s="83"/>
      <c r="AG78" s="330"/>
      <c r="AH78" s="330"/>
      <c r="AI78" s="330"/>
      <c r="AJ78" s="187"/>
      <c r="AK78" s="187"/>
    </row>
    <row r="79" spans="1:37" s="18" customFormat="1" ht="20.149999999999999" customHeight="1" thickBot="1">
      <c r="A79" s="88" t="str">
        <f t="shared" si="15"/>
        <v>Amortyzacja</v>
      </c>
      <c r="B79" s="152">
        <v>483</v>
      </c>
      <c r="C79" s="152">
        <v>8596</v>
      </c>
      <c r="D79" s="392">
        <f t="shared" si="17"/>
        <v>-0.94381107491856675</v>
      </c>
      <c r="E79" s="153">
        <v>2390</v>
      </c>
      <c r="F79" s="153">
        <v>10083</v>
      </c>
      <c r="G79" s="392">
        <f t="shared" si="18"/>
        <v>-0.76296737082217592</v>
      </c>
      <c r="H79" s="17"/>
      <c r="I79" s="17"/>
      <c r="J79" s="47"/>
      <c r="K79" s="50"/>
      <c r="L79" s="50"/>
      <c r="M79" s="52"/>
      <c r="N79" s="48"/>
      <c r="O79" s="48"/>
      <c r="P79" s="52"/>
      <c r="Q79" s="17"/>
      <c r="R79" s="17"/>
      <c r="S79" s="17"/>
      <c r="T79" s="17"/>
      <c r="U79" s="17"/>
      <c r="V79" s="17"/>
      <c r="W79" s="17"/>
      <c r="X79" s="17"/>
      <c r="Y79" s="17"/>
      <c r="Z79" s="16"/>
      <c r="AA79" s="16"/>
      <c r="AB79" s="331" t="s">
        <v>118</v>
      </c>
      <c r="AC79" s="331" t="s">
        <v>119</v>
      </c>
      <c r="AD79" s="83"/>
      <c r="AE79" s="83"/>
      <c r="AF79" s="83"/>
      <c r="AG79" s="330"/>
      <c r="AH79" s="330"/>
      <c r="AI79" s="330"/>
      <c r="AJ79" s="187"/>
      <c r="AK79" s="187"/>
    </row>
    <row r="80" spans="1:37" s="18" customFormat="1" ht="20.149999999999999" customHeight="1" thickBot="1">
      <c r="A80" s="88" t="str">
        <f t="shared" si="15"/>
        <v>Zużycie materiałów</v>
      </c>
      <c r="B80" s="152">
        <v>824</v>
      </c>
      <c r="C80" s="152">
        <v>852</v>
      </c>
      <c r="D80" s="392">
        <f t="shared" si="17"/>
        <v>-3.2863849765258246E-2</v>
      </c>
      <c r="E80" s="153">
        <v>3069</v>
      </c>
      <c r="F80" s="153">
        <v>3096</v>
      </c>
      <c r="G80" s="392">
        <f t="shared" si="18"/>
        <v>-8.720930232558155E-3</v>
      </c>
      <c r="H80" s="17"/>
      <c r="I80" s="17"/>
      <c r="J80" s="47"/>
      <c r="K80" s="50"/>
      <c r="L80" s="50"/>
      <c r="M80" s="52"/>
      <c r="N80" s="48"/>
      <c r="O80" s="48"/>
      <c r="P80" s="52"/>
      <c r="Q80" s="17"/>
      <c r="R80" s="17"/>
      <c r="S80" s="17"/>
      <c r="T80" s="17"/>
      <c r="U80" s="17"/>
      <c r="V80" s="17"/>
      <c r="W80" s="17"/>
      <c r="X80" s="17"/>
      <c r="Y80" s="17"/>
      <c r="Z80" s="16"/>
      <c r="AA80" s="16"/>
      <c r="AB80" s="331" t="s">
        <v>120</v>
      </c>
      <c r="AC80" s="331" t="s">
        <v>121</v>
      </c>
      <c r="AD80" s="83"/>
      <c r="AE80" s="83"/>
      <c r="AF80" s="83"/>
      <c r="AG80" s="330"/>
      <c r="AH80" s="330"/>
      <c r="AI80" s="330"/>
      <c r="AJ80" s="187"/>
      <c r="AK80" s="187"/>
    </row>
    <row r="81" spans="1:37" s="18" customFormat="1" ht="20.149999999999999" customHeight="1" thickBot="1">
      <c r="A81" s="88" t="str">
        <f t="shared" si="15"/>
        <v>Zużycie energii</v>
      </c>
      <c r="B81" s="152">
        <v>2</v>
      </c>
      <c r="C81" s="152">
        <v>4</v>
      </c>
      <c r="D81" s="392">
        <f t="shared" si="17"/>
        <v>-0.5</v>
      </c>
      <c r="E81" s="152">
        <v>9</v>
      </c>
      <c r="F81" s="152">
        <v>13</v>
      </c>
      <c r="G81" s="392">
        <f t="shared" si="18"/>
        <v>-0.30769230769230771</v>
      </c>
      <c r="H81" s="17"/>
      <c r="I81" s="17"/>
      <c r="J81" s="47"/>
      <c r="K81" s="50"/>
      <c r="L81" s="50"/>
      <c r="M81" s="52"/>
      <c r="N81" s="50"/>
      <c r="O81" s="50"/>
      <c r="P81" s="52"/>
      <c r="Q81" s="17"/>
      <c r="R81" s="17"/>
      <c r="S81" s="17"/>
      <c r="T81" s="17"/>
      <c r="U81" s="17"/>
      <c r="V81" s="17"/>
      <c r="W81" s="17"/>
      <c r="X81" s="17"/>
      <c r="Y81" s="17"/>
      <c r="Z81" s="16"/>
      <c r="AA81" s="16"/>
      <c r="AB81" s="331" t="s">
        <v>122</v>
      </c>
      <c r="AC81" s="331" t="s">
        <v>123</v>
      </c>
      <c r="AD81" s="83"/>
      <c r="AE81" s="83"/>
      <c r="AF81" s="83"/>
      <c r="AG81" s="330"/>
      <c r="AH81" s="330"/>
      <c r="AI81" s="330"/>
      <c r="AJ81" s="187"/>
      <c r="AK81" s="187"/>
    </row>
    <row r="82" spans="1:37" s="18" customFormat="1" ht="20.149999999999999" customHeight="1" thickBot="1">
      <c r="A82" s="88" t="str">
        <f t="shared" si="15"/>
        <v>Usługi obce</v>
      </c>
      <c r="B82" s="152">
        <v>403</v>
      </c>
      <c r="C82" s="152">
        <v>429</v>
      </c>
      <c r="D82" s="392">
        <f>IF(C82=0,"-",B82/C82-1)</f>
        <v>-6.0606060606060552E-2</v>
      </c>
      <c r="E82" s="153">
        <v>1484</v>
      </c>
      <c r="F82" s="153">
        <v>1499</v>
      </c>
      <c r="G82" s="392">
        <f>IF(F82=0,"-",E82/F82-1)</f>
        <v>-1.0006671114076049E-2</v>
      </c>
      <c r="H82" s="17"/>
      <c r="I82" s="17"/>
      <c r="J82" s="47"/>
      <c r="K82" s="50"/>
      <c r="L82" s="50"/>
      <c r="M82" s="52"/>
      <c r="N82" s="48"/>
      <c r="O82" s="50"/>
      <c r="P82" s="52"/>
      <c r="Q82" s="17"/>
      <c r="R82" s="17"/>
      <c r="S82" s="17"/>
      <c r="T82" s="17"/>
      <c r="U82" s="17"/>
      <c r="V82" s="17"/>
      <c r="W82" s="17"/>
      <c r="X82" s="17"/>
      <c r="Y82" s="17"/>
      <c r="Z82" s="16"/>
      <c r="AA82" s="16"/>
      <c r="AB82" s="331" t="s">
        <v>124</v>
      </c>
      <c r="AC82" s="331" t="s">
        <v>125</v>
      </c>
      <c r="AD82" s="83"/>
      <c r="AE82" s="83"/>
      <c r="AF82" s="83"/>
      <c r="AG82" s="330"/>
      <c r="AH82" s="330"/>
      <c r="AI82" s="330"/>
      <c r="AJ82" s="187"/>
      <c r="AK82" s="187"/>
    </row>
    <row r="83" spans="1:37" s="18" customFormat="1" ht="20.149999999999999" customHeight="1" thickBot="1">
      <c r="A83" s="88" t="str">
        <f t="shared" si="15"/>
        <v>Podatki i opłaty</v>
      </c>
      <c r="B83" s="152">
        <v>1559</v>
      </c>
      <c r="C83" s="152">
        <v>807</v>
      </c>
      <c r="D83" s="392">
        <f t="shared" si="17"/>
        <v>0.93184634448574966</v>
      </c>
      <c r="E83" s="153">
        <v>6099</v>
      </c>
      <c r="F83" s="153">
        <v>3710</v>
      </c>
      <c r="G83" s="392">
        <f t="shared" si="18"/>
        <v>0.64393530997304582</v>
      </c>
      <c r="H83" s="17"/>
      <c r="I83" s="17"/>
      <c r="J83" s="47"/>
      <c r="K83" s="50"/>
      <c r="L83" s="50"/>
      <c r="M83" s="52"/>
      <c r="N83" s="48"/>
      <c r="O83" s="48"/>
      <c r="P83" s="52"/>
      <c r="Q83" s="17"/>
      <c r="R83" s="17"/>
      <c r="S83" s="17"/>
      <c r="T83" s="17"/>
      <c r="U83" s="17"/>
      <c r="V83" s="17"/>
      <c r="W83" s="17"/>
      <c r="X83" s="17"/>
      <c r="Y83" s="17"/>
      <c r="Z83" s="16"/>
      <c r="AA83" s="16"/>
      <c r="AB83" s="331" t="s">
        <v>126</v>
      </c>
      <c r="AC83" s="331" t="s">
        <v>127</v>
      </c>
      <c r="AD83" s="83"/>
      <c r="AE83" s="83"/>
      <c r="AF83" s="83"/>
      <c r="AG83" s="330"/>
      <c r="AH83" s="330"/>
      <c r="AI83" s="330"/>
      <c r="AJ83" s="187"/>
      <c r="AK83" s="187"/>
    </row>
    <row r="84" spans="1:37" s="18" customFormat="1" ht="20.149999999999999" customHeight="1" thickBot="1">
      <c r="A84" s="88" t="str">
        <f t="shared" si="15"/>
        <v>Koszty osobowe</v>
      </c>
      <c r="B84" s="152">
        <v>682</v>
      </c>
      <c r="C84" s="152">
        <v>777</v>
      </c>
      <c r="D84" s="392">
        <f t="shared" si="17"/>
        <v>-0.12226512226512232</v>
      </c>
      <c r="E84" s="153">
        <v>2819</v>
      </c>
      <c r="F84" s="153">
        <v>2880</v>
      </c>
      <c r="G84" s="392">
        <f t="shared" si="18"/>
        <v>-2.1180555555555536E-2</v>
      </c>
      <c r="H84" s="17"/>
      <c r="I84" s="17"/>
      <c r="J84" s="47"/>
      <c r="K84" s="50"/>
      <c r="L84" s="50"/>
      <c r="M84" s="52"/>
      <c r="N84" s="48"/>
      <c r="O84" s="48"/>
      <c r="P84" s="52"/>
      <c r="Q84" s="17"/>
      <c r="R84" s="17"/>
      <c r="S84" s="17"/>
      <c r="T84" s="17"/>
      <c r="U84" s="17"/>
      <c r="V84" s="17"/>
      <c r="W84" s="17"/>
      <c r="X84" s="17"/>
      <c r="Y84" s="17"/>
      <c r="Z84" s="16"/>
      <c r="AA84" s="16"/>
      <c r="AB84" s="331" t="s">
        <v>128</v>
      </c>
      <c r="AC84" s="331" t="s">
        <v>129</v>
      </c>
      <c r="AD84" s="83"/>
      <c r="AE84" s="83"/>
      <c r="AF84" s="83"/>
      <c r="AG84" s="330"/>
      <c r="AH84" s="330"/>
      <c r="AI84" s="330"/>
      <c r="AJ84" s="187"/>
      <c r="AK84" s="187"/>
    </row>
    <row r="85" spans="1:37" s="18" customFormat="1" ht="20.149999999999999" customHeight="1" thickBot="1">
      <c r="A85" s="146" t="str">
        <f t="shared" si="15"/>
        <v>Pozostałe koszty</v>
      </c>
      <c r="B85" s="147">
        <v>44</v>
      </c>
      <c r="C85" s="147">
        <v>45</v>
      </c>
      <c r="D85" s="414">
        <f t="shared" si="17"/>
        <v>-2.2222222222222254E-2</v>
      </c>
      <c r="E85" s="147">
        <v>166</v>
      </c>
      <c r="F85" s="147">
        <v>155</v>
      </c>
      <c r="G85" s="392">
        <f t="shared" si="18"/>
        <v>7.0967741935483941E-2</v>
      </c>
      <c r="H85" s="17"/>
      <c r="I85" s="17"/>
      <c r="J85" s="47"/>
      <c r="K85" s="50"/>
      <c r="L85" s="50"/>
      <c r="M85" s="52"/>
      <c r="N85" s="50"/>
      <c r="O85" s="50"/>
      <c r="P85" s="52"/>
      <c r="Q85" s="17"/>
      <c r="R85" s="17"/>
      <c r="S85" s="17"/>
      <c r="T85" s="17"/>
      <c r="U85" s="17"/>
      <c r="V85" s="17"/>
      <c r="W85" s="17"/>
      <c r="X85" s="17"/>
      <c r="Y85" s="17"/>
      <c r="Z85" s="16"/>
      <c r="AA85" s="16"/>
      <c r="AB85" s="331" t="s">
        <v>130</v>
      </c>
      <c r="AC85" s="331" t="s">
        <v>131</v>
      </c>
      <c r="AD85" s="83"/>
      <c r="AE85" s="83"/>
      <c r="AF85" s="83"/>
      <c r="AG85" s="330"/>
      <c r="AH85" s="330"/>
      <c r="AI85" s="330"/>
      <c r="AJ85" s="187"/>
      <c r="AK85" s="187"/>
    </row>
    <row r="86" spans="1:37" s="18" customFormat="1" ht="20.149999999999999" customHeight="1" thickBot="1">
      <c r="A86" s="411" t="s">
        <v>428</v>
      </c>
      <c r="B86" s="412">
        <v>-96</v>
      </c>
      <c r="C86" s="412">
        <v>-417</v>
      </c>
      <c r="D86" s="413">
        <f t="shared" si="17"/>
        <v>-0.76978417266187049</v>
      </c>
      <c r="E86" s="412">
        <v>-603</v>
      </c>
      <c r="F86" s="412">
        <v>-1141</v>
      </c>
      <c r="G86" s="413">
        <f t="shared" ref="G86:G90" si="19">IF(F86=0,"-",E86/F86-1)</f>
        <v>-0.4715162138475022</v>
      </c>
      <c r="H86" s="17"/>
      <c r="I86" s="17"/>
      <c r="J86" s="47"/>
      <c r="K86" s="50"/>
      <c r="L86" s="50"/>
      <c r="M86" s="52"/>
      <c r="N86" s="50"/>
      <c r="O86" s="50"/>
      <c r="P86" s="52"/>
      <c r="Q86" s="17"/>
      <c r="R86" s="17"/>
      <c r="S86" s="17"/>
      <c r="T86" s="17"/>
      <c r="U86" s="17"/>
      <c r="V86" s="17"/>
      <c r="W86" s="17"/>
      <c r="X86" s="17"/>
      <c r="Y86" s="17"/>
      <c r="Z86" s="16"/>
      <c r="AA86" s="16"/>
      <c r="AB86" s="331"/>
      <c r="AC86" s="331"/>
      <c r="AD86" s="83"/>
      <c r="AE86" s="83"/>
      <c r="AF86" s="83"/>
      <c r="AG86" s="330"/>
      <c r="AH86" s="330"/>
      <c r="AI86" s="330"/>
      <c r="AJ86" s="187"/>
      <c r="AK86" s="187"/>
    </row>
    <row r="87" spans="1:37" s="18" customFormat="1" ht="20.149999999999999" customHeight="1" thickBot="1">
      <c r="A87" s="88" t="s">
        <v>429</v>
      </c>
      <c r="B87" s="410">
        <v>3342</v>
      </c>
      <c r="C87" s="410">
        <v>1797</v>
      </c>
      <c r="D87" s="392">
        <f t="shared" si="17"/>
        <v>0.85976627712854747</v>
      </c>
      <c r="E87" s="410">
        <v>10409</v>
      </c>
      <c r="F87" s="410">
        <v>6413</v>
      </c>
      <c r="G87" s="392">
        <f t="shared" si="19"/>
        <v>0.62310930921565566</v>
      </c>
      <c r="H87" s="17"/>
      <c r="I87" s="17"/>
      <c r="J87" s="47"/>
      <c r="K87" s="48"/>
      <c r="L87" s="48"/>
      <c r="M87" s="52"/>
      <c r="N87" s="48"/>
      <c r="O87" s="48"/>
      <c r="P87" s="52"/>
      <c r="Q87" s="17"/>
      <c r="R87" s="17"/>
      <c r="S87" s="17"/>
      <c r="T87" s="17"/>
      <c r="U87" s="17"/>
      <c r="V87" s="17"/>
      <c r="W87" s="17"/>
      <c r="X87" s="17"/>
      <c r="Y87" s="17"/>
      <c r="Z87" s="16"/>
      <c r="AA87" s="16"/>
      <c r="AB87" s="331" t="s">
        <v>132</v>
      </c>
      <c r="AC87" s="331" t="s">
        <v>133</v>
      </c>
      <c r="AD87" s="83"/>
      <c r="AE87" s="83"/>
      <c r="AF87" s="83"/>
      <c r="AG87" s="330"/>
      <c r="AH87" s="330"/>
      <c r="AI87" s="330"/>
      <c r="AJ87" s="187"/>
      <c r="AK87" s="187"/>
    </row>
    <row r="88" spans="1:37" s="18" customFormat="1" ht="20.149999999999999" customHeight="1" thickBot="1">
      <c r="A88" s="88" t="s">
        <v>430</v>
      </c>
      <c r="B88" s="153">
        <v>178</v>
      </c>
      <c r="C88" s="153">
        <v>-559</v>
      </c>
      <c r="D88" s="392">
        <f>-IF(C88=0,"-",B88/C88-1)</f>
        <v>1.3184257602862255</v>
      </c>
      <c r="E88" s="153">
        <v>-57</v>
      </c>
      <c r="F88" s="153">
        <v>354</v>
      </c>
      <c r="G88" s="392">
        <f t="shared" si="19"/>
        <v>-1.1610169491525424</v>
      </c>
      <c r="H88" s="17"/>
      <c r="I88" s="17"/>
      <c r="J88" s="47"/>
      <c r="K88" s="48"/>
      <c r="L88" s="48"/>
      <c r="M88" s="52"/>
      <c r="N88" s="48"/>
      <c r="O88" s="48"/>
      <c r="P88" s="52"/>
      <c r="Q88" s="17"/>
      <c r="R88" s="17"/>
      <c r="S88" s="17"/>
      <c r="T88" s="17"/>
      <c r="U88" s="17"/>
      <c r="V88" s="17"/>
      <c r="W88" s="17"/>
      <c r="X88" s="17"/>
      <c r="Y88" s="17"/>
      <c r="Z88" s="16"/>
      <c r="AA88" s="16"/>
      <c r="AB88" s="331" t="s">
        <v>134</v>
      </c>
      <c r="AC88" s="331" t="s">
        <v>135</v>
      </c>
      <c r="AD88" s="83"/>
      <c r="AE88" s="83"/>
      <c r="AF88" s="83"/>
      <c r="AG88" s="330"/>
      <c r="AH88" s="330"/>
      <c r="AI88" s="330"/>
      <c r="AJ88" s="187"/>
      <c r="AK88" s="187"/>
    </row>
    <row r="89" spans="1:37" s="18" customFormat="1" ht="20.149999999999999" customHeight="1" thickBot="1">
      <c r="A89" s="88" t="str">
        <f t="shared" si="15"/>
        <v>EBIT</v>
      </c>
      <c r="B89" s="153">
        <v>-17</v>
      </c>
      <c r="C89" s="152">
        <v>-8455</v>
      </c>
      <c r="D89" s="392">
        <f>-IF(C89=0,"-",B89/C89-1)</f>
        <v>0.99798935541099942</v>
      </c>
      <c r="E89" s="152">
        <v>-647</v>
      </c>
      <c r="F89" s="152">
        <v>-7109</v>
      </c>
      <c r="G89" s="392">
        <f>-IF(F89=0,"-",E89/F89-1)</f>
        <v>0.90898860599240394</v>
      </c>
      <c r="H89" s="17"/>
      <c r="I89" s="17"/>
      <c r="J89" s="47"/>
      <c r="K89" s="50"/>
      <c r="L89" s="50"/>
      <c r="M89" s="52"/>
      <c r="N89" s="48"/>
      <c r="O89" s="50"/>
      <c r="P89" s="49"/>
      <c r="Q89" s="17"/>
      <c r="R89" s="17"/>
      <c r="S89" s="17"/>
      <c r="T89" s="17"/>
      <c r="U89" s="17"/>
      <c r="V89" s="17"/>
      <c r="W89" s="17"/>
      <c r="X89" s="17"/>
      <c r="Y89" s="17"/>
      <c r="Z89" s="16"/>
      <c r="AA89" s="16"/>
      <c r="AB89" s="331" t="s">
        <v>18</v>
      </c>
      <c r="AC89" s="331" t="s">
        <v>18</v>
      </c>
      <c r="AD89" s="83"/>
      <c r="AE89" s="83"/>
      <c r="AF89" s="83"/>
      <c r="AG89" s="330"/>
      <c r="AH89" s="330"/>
      <c r="AI89" s="330"/>
      <c r="AJ89" s="187"/>
      <c r="AK89" s="187"/>
    </row>
    <row r="90" spans="1:37" s="18" customFormat="1" ht="20.149999999999999" customHeight="1" thickBot="1">
      <c r="A90" s="88" t="str">
        <f t="shared" si="15"/>
        <v>EBITDA</v>
      </c>
      <c r="B90" s="152">
        <v>467</v>
      </c>
      <c r="C90" s="152">
        <v>115</v>
      </c>
      <c r="D90" s="392">
        <f t="shared" si="17"/>
        <v>3.0608695652173914</v>
      </c>
      <c r="E90" s="153">
        <v>1725</v>
      </c>
      <c r="F90" s="153">
        <v>2880</v>
      </c>
      <c r="G90" s="392">
        <f t="shared" si="19"/>
        <v>-0.40104166666666663</v>
      </c>
      <c r="H90" s="17"/>
      <c r="I90" s="17"/>
      <c r="J90" s="47"/>
      <c r="K90" s="50"/>
      <c r="L90" s="50"/>
      <c r="M90" s="49"/>
      <c r="N90" s="48"/>
      <c r="O90" s="48"/>
      <c r="P90" s="49"/>
      <c r="Q90" s="17"/>
      <c r="R90" s="17"/>
      <c r="S90" s="17"/>
      <c r="T90" s="17"/>
      <c r="U90" s="17"/>
      <c r="V90" s="17"/>
      <c r="W90" s="17"/>
      <c r="X90" s="17"/>
      <c r="Y90" s="17"/>
      <c r="Z90" s="16"/>
      <c r="AA90" s="16"/>
      <c r="AB90" s="331" t="s">
        <v>16</v>
      </c>
      <c r="AC90" s="331" t="s">
        <v>16</v>
      </c>
      <c r="AD90" s="83"/>
      <c r="AE90" s="83"/>
      <c r="AF90" s="83"/>
      <c r="AG90" s="330"/>
      <c r="AH90" s="330"/>
      <c r="AI90" s="330"/>
      <c r="AJ90" s="187"/>
      <c r="AK90" s="187"/>
    </row>
    <row r="91" spans="1:37" s="18" customFormat="1" ht="20.149999999999999" customHeight="1">
      <c r="A91" s="88"/>
      <c r="B91" s="93"/>
      <c r="C91" s="93"/>
      <c r="D91" s="93"/>
      <c r="E91" s="137"/>
      <c r="F91" s="137"/>
      <c r="G91" s="13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6"/>
      <c r="AA91" s="16"/>
      <c r="AB91" s="332"/>
      <c r="AC91" s="332"/>
      <c r="AD91" s="83"/>
      <c r="AE91" s="83"/>
      <c r="AF91" s="83"/>
      <c r="AG91" s="330"/>
      <c r="AH91" s="330"/>
      <c r="AI91" s="330"/>
      <c r="AJ91" s="187"/>
      <c r="AK91" s="187"/>
    </row>
    <row r="92" spans="1:37" s="18" customFormat="1" ht="20.149999999999999" customHeight="1" thickBot="1">
      <c r="A92" s="156" t="str">
        <f t="shared" ref="A92:A110" si="20">IF(B$1="SWITCH TO ENGLISH",AB92,AC92)</f>
        <v>Ciepłownictwo</v>
      </c>
      <c r="B92" s="157"/>
      <c r="C92" s="157"/>
      <c r="D92" s="157"/>
      <c r="E92" s="158"/>
      <c r="F92" s="158"/>
      <c r="G92" s="158"/>
      <c r="H92" s="17"/>
      <c r="I92" s="17"/>
      <c r="J92" s="515"/>
      <c r="K92" s="515"/>
      <c r="L92" s="515"/>
      <c r="M92" s="515"/>
      <c r="N92" s="25"/>
      <c r="O92" s="25"/>
      <c r="P92" s="25"/>
      <c r="Q92" s="17"/>
      <c r="R92" s="17"/>
      <c r="S92" s="17"/>
      <c r="T92" s="17"/>
      <c r="U92" s="17"/>
      <c r="V92" s="17"/>
      <c r="W92" s="17"/>
      <c r="X92" s="17"/>
      <c r="Y92" s="17"/>
      <c r="Z92" s="16"/>
      <c r="AA92" s="16"/>
      <c r="AB92" s="350" t="s">
        <v>89</v>
      </c>
      <c r="AC92" s="350" t="s">
        <v>194</v>
      </c>
      <c r="AD92" s="350"/>
      <c r="AE92" s="350"/>
      <c r="AF92" s="83"/>
      <c r="AG92" s="330"/>
      <c r="AH92" s="330"/>
      <c r="AI92" s="330"/>
      <c r="AJ92" s="187"/>
      <c r="AK92" s="187"/>
    </row>
    <row r="93" spans="1:37" s="18" customFormat="1" ht="20.149999999999999" customHeight="1" thickBot="1">
      <c r="A93" s="22" t="str">
        <f>IF(B$1="SWITCH TO ENGLISH",AB70,AC70)</f>
        <v>[mln PLN]</v>
      </c>
      <c r="B93" s="23" t="str">
        <f>$B$4</f>
        <v>IV kw. 2020</v>
      </c>
      <c r="C93" s="23" t="str">
        <f>$C$4</f>
        <v>IV kw. 2019</v>
      </c>
      <c r="D93" s="23" t="str">
        <f>$D$4</f>
        <v>r/r</v>
      </c>
      <c r="E93" s="23">
        <f>$E$4</f>
        <v>2020</v>
      </c>
      <c r="F93" s="23">
        <f>$F$4</f>
        <v>2019</v>
      </c>
      <c r="G93" s="42" t="str">
        <f>$G$4</f>
        <v>r/r</v>
      </c>
      <c r="H93" s="17"/>
      <c r="I93" s="17"/>
      <c r="J93" s="45"/>
      <c r="K93" s="46"/>
      <c r="L93" s="46"/>
      <c r="M93" s="46"/>
      <c r="N93" s="46"/>
      <c r="O93" s="46"/>
      <c r="P93" s="46"/>
      <c r="Q93" s="17"/>
      <c r="R93" s="17"/>
      <c r="S93" s="17"/>
      <c r="T93" s="17"/>
      <c r="U93" s="17"/>
      <c r="V93" s="17"/>
      <c r="W93" s="17"/>
      <c r="X93" s="17"/>
      <c r="Y93" s="17"/>
      <c r="Z93" s="16"/>
      <c r="AA93" s="16"/>
      <c r="AB93" s="351" t="s">
        <v>35</v>
      </c>
      <c r="AC93" s="351" t="s">
        <v>36</v>
      </c>
      <c r="AD93" s="83"/>
      <c r="AE93" s="83"/>
      <c r="AF93" s="83"/>
      <c r="AG93" s="330"/>
      <c r="AH93" s="330"/>
      <c r="AI93" s="330"/>
      <c r="AJ93" s="187"/>
      <c r="AK93" s="187"/>
    </row>
    <row r="94" spans="1:37" s="18" customFormat="1" ht="20.149999999999999" customHeight="1" thickTop="1" thickBot="1">
      <c r="A94" s="159" t="str">
        <f t="shared" si="20"/>
        <v>Przychody ze sprzedaży, w tym:</v>
      </c>
      <c r="B94" s="140">
        <v>1503.8450130899996</v>
      </c>
      <c r="C94" s="140">
        <v>1837.2283722799998</v>
      </c>
      <c r="D94" s="390">
        <f t="shared" ref="D94:D106" si="21">IF(C94=0,"-",B94/C94-1)</f>
        <v>-0.18145994489311723</v>
      </c>
      <c r="E94" s="140">
        <v>4899.3751340199997</v>
      </c>
      <c r="F94" s="140">
        <v>6057.7630518100004</v>
      </c>
      <c r="G94" s="390">
        <f t="shared" ref="G94:G106" si="22">IF(F94=0,"-",E94/F94-1)</f>
        <v>-0.19122370879856154</v>
      </c>
      <c r="H94" s="17"/>
      <c r="I94" s="17"/>
      <c r="J94" s="56"/>
      <c r="K94" s="71"/>
      <c r="L94" s="57"/>
      <c r="M94" s="72"/>
      <c r="N94" s="71"/>
      <c r="O94" s="71"/>
      <c r="P94" s="72"/>
      <c r="Q94" s="17"/>
      <c r="R94" s="17"/>
      <c r="S94" s="17"/>
      <c r="T94" s="17"/>
      <c r="U94" s="17"/>
      <c r="V94" s="17"/>
      <c r="W94" s="17"/>
      <c r="X94" s="17"/>
      <c r="Y94" s="17"/>
      <c r="Z94" s="16"/>
      <c r="AA94" s="16"/>
      <c r="AB94" s="351" t="s">
        <v>106</v>
      </c>
      <c r="AC94" s="352" t="s">
        <v>136</v>
      </c>
      <c r="AD94" s="83"/>
      <c r="AE94" s="83"/>
      <c r="AF94" s="83"/>
      <c r="AG94" s="330"/>
      <c r="AH94" s="330"/>
      <c r="AI94" s="330"/>
      <c r="AJ94" s="187"/>
      <c r="AK94" s="187"/>
    </row>
    <row r="95" spans="1:37" s="18" customFormat="1" ht="20.149999999999999" customHeight="1" thickTop="1" thickBot="1">
      <c r="A95" s="160" t="str">
        <f t="shared" si="20"/>
        <v>Przychody ze sprzedaży energii elektrycznej</v>
      </c>
      <c r="B95" s="142">
        <v>752.58607343999984</v>
      </c>
      <c r="C95" s="142">
        <v>1151.1545673799999</v>
      </c>
      <c r="D95" s="392">
        <f t="shared" si="21"/>
        <v>-0.34623369027421957</v>
      </c>
      <c r="E95" s="144">
        <v>2421</v>
      </c>
      <c r="F95" s="144">
        <v>3932</v>
      </c>
      <c r="G95" s="392">
        <f t="shared" si="22"/>
        <v>-0.38428280773143442</v>
      </c>
      <c r="H95" s="17"/>
      <c r="I95" s="17"/>
      <c r="J95" s="47"/>
      <c r="K95" s="50"/>
      <c r="L95" s="50"/>
      <c r="M95" s="49"/>
      <c r="N95" s="48"/>
      <c r="O95" s="48"/>
      <c r="P95" s="49"/>
      <c r="Q95" s="17"/>
      <c r="R95" s="17"/>
      <c r="S95" s="17"/>
      <c r="T95" s="17"/>
      <c r="U95" s="17"/>
      <c r="V95" s="17"/>
      <c r="W95" s="17"/>
      <c r="X95" s="17"/>
      <c r="Y95" s="17"/>
      <c r="Z95" s="16"/>
      <c r="AA95" s="16"/>
      <c r="AB95" s="353" t="s">
        <v>108</v>
      </c>
      <c r="AC95" s="349" t="s">
        <v>109</v>
      </c>
      <c r="AD95" s="83"/>
      <c r="AE95" s="83"/>
      <c r="AF95" s="83"/>
      <c r="AG95" s="330"/>
      <c r="AH95" s="330"/>
      <c r="AI95" s="330"/>
      <c r="AJ95" s="187"/>
      <c r="AK95" s="187"/>
    </row>
    <row r="96" spans="1:37" s="18" customFormat="1" ht="20.149999999999999" customHeight="1" thickTop="1" thickBot="1">
      <c r="A96" s="160" t="str">
        <f t="shared" si="20"/>
        <v>Rekompensaty z tytułu rozwiązania KDT</v>
      </c>
      <c r="B96" s="142">
        <v>-10.617439640000001</v>
      </c>
      <c r="C96" s="142">
        <v>6.3307170800000003</v>
      </c>
      <c r="D96" s="392">
        <f t="shared" si="21"/>
        <v>-2.6771306482077066</v>
      </c>
      <c r="E96" s="181">
        <v>30.900578670000002</v>
      </c>
      <c r="F96" s="181">
        <v>18.469637859999999</v>
      </c>
      <c r="G96" s="392">
        <f t="shared" si="22"/>
        <v>0.67304734961381651</v>
      </c>
      <c r="H96" s="17"/>
      <c r="I96" s="17"/>
      <c r="J96" s="47"/>
      <c r="K96" s="50"/>
      <c r="L96" s="50"/>
      <c r="M96" s="51"/>
      <c r="N96" s="50"/>
      <c r="O96" s="50"/>
      <c r="P96" s="50"/>
      <c r="Q96" s="17"/>
      <c r="R96" s="17"/>
      <c r="S96" s="17"/>
      <c r="T96" s="17"/>
      <c r="U96" s="17"/>
      <c r="V96" s="17"/>
      <c r="W96" s="17"/>
      <c r="X96" s="17"/>
      <c r="Y96" s="17"/>
      <c r="Z96" s="16"/>
      <c r="AA96" s="16"/>
      <c r="AB96" s="353" t="s">
        <v>137</v>
      </c>
      <c r="AC96" s="349" t="s">
        <v>138</v>
      </c>
      <c r="AD96" s="83"/>
      <c r="AE96" s="83"/>
      <c r="AF96" s="83"/>
      <c r="AG96" s="330"/>
      <c r="AH96" s="330"/>
      <c r="AI96" s="330"/>
      <c r="AJ96" s="187"/>
      <c r="AK96" s="187"/>
    </row>
    <row r="97" spans="1:37" s="18" customFormat="1" ht="20.149999999999999" customHeight="1" thickTop="1" thickBot="1">
      <c r="A97" s="160" t="str">
        <f t="shared" si="20"/>
        <v>Przychody ze sprzedaży ciepła</v>
      </c>
      <c r="B97" s="142">
        <v>710.67857617000027</v>
      </c>
      <c r="C97" s="142">
        <v>598.67907526000022</v>
      </c>
      <c r="D97" s="392">
        <f t="shared" si="21"/>
        <v>0.18707769410741437</v>
      </c>
      <c r="E97" s="181">
        <v>2033</v>
      </c>
      <c r="F97" s="181">
        <v>1864</v>
      </c>
      <c r="G97" s="392">
        <f t="shared" si="22"/>
        <v>9.0665236051502118E-2</v>
      </c>
      <c r="H97" s="17"/>
      <c r="I97" s="17"/>
      <c r="J97" s="47"/>
      <c r="K97" s="50"/>
      <c r="L97" s="50"/>
      <c r="M97" s="49"/>
      <c r="N97" s="48"/>
      <c r="O97" s="48"/>
      <c r="P97" s="49"/>
      <c r="Q97" s="17"/>
      <c r="R97" s="17"/>
      <c r="S97" s="17"/>
      <c r="T97" s="17"/>
      <c r="U97" s="17"/>
      <c r="V97" s="17"/>
      <c r="W97" s="17"/>
      <c r="X97" s="17"/>
      <c r="Y97" s="17"/>
      <c r="Z97" s="16"/>
      <c r="AA97" s="16"/>
      <c r="AB97" s="353" t="s">
        <v>112</v>
      </c>
      <c r="AC97" s="349" t="s">
        <v>113</v>
      </c>
      <c r="AD97" s="83"/>
      <c r="AE97" s="83"/>
      <c r="AF97" s="83"/>
      <c r="AG97" s="330"/>
      <c r="AH97" s="330"/>
      <c r="AI97" s="330"/>
      <c r="AJ97" s="187"/>
      <c r="AK97" s="187"/>
    </row>
    <row r="98" spans="1:37" s="18" customFormat="1" ht="20.149999999999999" customHeight="1" thickTop="1" thickBot="1">
      <c r="A98" s="161" t="str">
        <f t="shared" si="20"/>
        <v>Przychody ze sprzedaży świadectw pochodzenia</v>
      </c>
      <c r="B98" s="142">
        <v>2.512648790000001</v>
      </c>
      <c r="C98" s="142">
        <v>5.3153596599999986</v>
      </c>
      <c r="D98" s="392">
        <f t="shared" si="21"/>
        <v>-0.52728527310981588</v>
      </c>
      <c r="E98" s="147">
        <v>11</v>
      </c>
      <c r="F98" s="147">
        <v>22</v>
      </c>
      <c r="G98" s="392">
        <f t="shared" si="22"/>
        <v>-0.5</v>
      </c>
      <c r="H98" s="17"/>
      <c r="I98" s="17"/>
      <c r="J98" s="47"/>
      <c r="K98" s="50"/>
      <c r="L98" s="50"/>
      <c r="M98" s="52"/>
      <c r="N98" s="50"/>
      <c r="O98" s="50"/>
      <c r="P98" s="52"/>
      <c r="Q98" s="17"/>
      <c r="R98" s="17"/>
      <c r="S98" s="17"/>
      <c r="T98" s="17"/>
      <c r="U98" s="17"/>
      <c r="V98" s="17"/>
      <c r="W98" s="17"/>
      <c r="X98" s="17"/>
      <c r="Y98" s="17"/>
      <c r="Z98" s="16"/>
      <c r="AA98" s="16"/>
      <c r="AB98" s="353" t="s">
        <v>114</v>
      </c>
      <c r="AC98" s="349" t="s">
        <v>115</v>
      </c>
      <c r="AD98" s="83"/>
      <c r="AE98" s="83"/>
      <c r="AF98" s="83"/>
      <c r="AG98" s="330"/>
      <c r="AH98" s="330"/>
      <c r="AI98" s="330"/>
      <c r="AJ98" s="187"/>
      <c r="AK98" s="187"/>
    </row>
    <row r="99" spans="1:37" s="18" customFormat="1" ht="20.149999999999999" customHeight="1" thickBot="1">
      <c r="A99" s="162" t="str">
        <f t="shared" si="20"/>
        <v>Koszty rodzajowe, w tym:</v>
      </c>
      <c r="B99" s="150">
        <v>1292.7154129799999</v>
      </c>
      <c r="C99" s="150">
        <v>1191.2313042899996</v>
      </c>
      <c r="D99" s="400">
        <f t="shared" si="21"/>
        <v>8.5192613999081512E-2</v>
      </c>
      <c r="E99" s="150">
        <v>4292</v>
      </c>
      <c r="F99" s="150">
        <v>3990</v>
      </c>
      <c r="G99" s="400">
        <f t="shared" si="22"/>
        <v>7.5689223057644028E-2</v>
      </c>
      <c r="H99" s="17"/>
      <c r="I99" s="17"/>
      <c r="J99" s="56"/>
      <c r="K99" s="57"/>
      <c r="L99" s="57"/>
      <c r="M99" s="60"/>
      <c r="N99" s="71"/>
      <c r="O99" s="71"/>
      <c r="P99" s="60"/>
      <c r="Q99" s="17"/>
      <c r="R99" s="17"/>
      <c r="S99" s="17"/>
      <c r="T99" s="17"/>
      <c r="U99" s="17"/>
      <c r="V99" s="17"/>
      <c r="W99" s="17"/>
      <c r="X99" s="17"/>
      <c r="Y99" s="17"/>
      <c r="Z99" s="16"/>
      <c r="AA99" s="16"/>
      <c r="AB99" s="351" t="s">
        <v>116</v>
      </c>
      <c r="AC99" s="352" t="s">
        <v>117</v>
      </c>
      <c r="AD99" s="83"/>
      <c r="AE99" s="83"/>
      <c r="AF99" s="83"/>
      <c r="AG99" s="330"/>
      <c r="AH99" s="330"/>
      <c r="AI99" s="330"/>
      <c r="AJ99" s="187"/>
      <c r="AK99" s="187"/>
    </row>
    <row r="100" spans="1:37" s="18" customFormat="1" ht="20.149999999999999" customHeight="1" thickTop="1" thickBot="1">
      <c r="A100" s="160" t="str">
        <f t="shared" si="20"/>
        <v>Amortyzacja</v>
      </c>
      <c r="B100" s="142">
        <v>180.73410263000011</v>
      </c>
      <c r="C100" s="142">
        <v>154.57470435999994</v>
      </c>
      <c r="D100" s="392">
        <f t="shared" si="21"/>
        <v>0.16923466474227045</v>
      </c>
      <c r="E100" s="152">
        <v>643</v>
      </c>
      <c r="F100" s="152">
        <v>578</v>
      </c>
      <c r="G100" s="392">
        <f t="shared" si="22"/>
        <v>0.11245674740484435</v>
      </c>
      <c r="H100" s="17"/>
      <c r="I100" s="17"/>
      <c r="J100" s="47"/>
      <c r="K100" s="50"/>
      <c r="L100" s="50"/>
      <c r="M100" s="49"/>
      <c r="N100" s="50"/>
      <c r="O100" s="50"/>
      <c r="P100" s="49"/>
      <c r="Q100" s="17"/>
      <c r="R100" s="17"/>
      <c r="S100" s="17"/>
      <c r="T100" s="17"/>
      <c r="U100" s="17"/>
      <c r="V100" s="17"/>
      <c r="W100" s="17"/>
      <c r="X100" s="17"/>
      <c r="Y100" s="17"/>
      <c r="Z100" s="16"/>
      <c r="AA100" s="16"/>
      <c r="AB100" s="353" t="s">
        <v>118</v>
      </c>
      <c r="AC100" s="349" t="s">
        <v>119</v>
      </c>
      <c r="AD100" s="83"/>
      <c r="AE100" s="83"/>
      <c r="AF100" s="83"/>
      <c r="AG100" s="330"/>
      <c r="AH100" s="330"/>
      <c r="AI100" s="330"/>
      <c r="AJ100" s="187"/>
      <c r="AK100" s="187"/>
    </row>
    <row r="101" spans="1:37" s="18" customFormat="1" ht="20.149999999999999" customHeight="1" thickTop="1" thickBot="1">
      <c r="A101" s="160" t="str">
        <f t="shared" si="20"/>
        <v>Zużycie materiałów</v>
      </c>
      <c r="B101" s="142">
        <v>557.93060360999982</v>
      </c>
      <c r="C101" s="142">
        <v>610.22248111999977</v>
      </c>
      <c r="D101" s="392">
        <f t="shared" si="21"/>
        <v>-8.5693135090702754E-2</v>
      </c>
      <c r="E101" s="153">
        <v>1793</v>
      </c>
      <c r="F101" s="153">
        <v>1941</v>
      </c>
      <c r="G101" s="392">
        <f t="shared" si="22"/>
        <v>-7.6249356002060842E-2</v>
      </c>
      <c r="H101" s="17"/>
      <c r="I101" s="17"/>
      <c r="J101" s="47"/>
      <c r="K101" s="50"/>
      <c r="L101" s="50"/>
      <c r="M101" s="52"/>
      <c r="N101" s="48"/>
      <c r="O101" s="48"/>
      <c r="P101" s="52"/>
      <c r="Q101" s="17"/>
      <c r="R101" s="17"/>
      <c r="S101" s="17"/>
      <c r="T101" s="17"/>
      <c r="U101" s="17"/>
      <c r="V101" s="17"/>
      <c r="W101" s="17"/>
      <c r="X101" s="17"/>
      <c r="Y101" s="17"/>
      <c r="Z101" s="16"/>
      <c r="AA101" s="16"/>
      <c r="AB101" s="353" t="s">
        <v>120</v>
      </c>
      <c r="AC101" s="349" t="s">
        <v>121</v>
      </c>
      <c r="AD101" s="83"/>
      <c r="AE101" s="83"/>
      <c r="AF101" s="83"/>
      <c r="AG101" s="330"/>
      <c r="AH101" s="330"/>
      <c r="AI101" s="330"/>
      <c r="AJ101" s="187"/>
      <c r="AK101" s="187"/>
    </row>
    <row r="102" spans="1:37" s="18" customFormat="1" ht="20.149999999999999" customHeight="1" thickTop="1" thickBot="1">
      <c r="A102" s="160" t="str">
        <f t="shared" si="20"/>
        <v>Zużycie energii</v>
      </c>
      <c r="B102" s="142">
        <v>3.8779328600000014</v>
      </c>
      <c r="C102" s="142">
        <v>1.4015101599999997</v>
      </c>
      <c r="D102" s="392">
        <f t="shared" si="21"/>
        <v>1.7669673546997346</v>
      </c>
      <c r="E102" s="152">
        <v>13</v>
      </c>
      <c r="F102" s="152">
        <v>6</v>
      </c>
      <c r="G102" s="392">
        <f t="shared" si="22"/>
        <v>1.1666666666666665</v>
      </c>
      <c r="H102" s="17"/>
      <c r="I102" s="17"/>
      <c r="J102" s="47"/>
      <c r="K102" s="50"/>
      <c r="L102" s="50"/>
      <c r="M102" s="52"/>
      <c r="N102" s="50"/>
      <c r="O102" s="50"/>
      <c r="P102" s="52"/>
      <c r="Q102" s="17"/>
      <c r="R102" s="17"/>
      <c r="S102" s="17"/>
      <c r="T102" s="17"/>
      <c r="U102" s="17"/>
      <c r="V102" s="17"/>
      <c r="W102" s="17"/>
      <c r="X102" s="17"/>
      <c r="Y102" s="17"/>
      <c r="Z102" s="16"/>
      <c r="AA102" s="16"/>
      <c r="AB102" s="353" t="s">
        <v>122</v>
      </c>
      <c r="AC102" s="349" t="s">
        <v>123</v>
      </c>
      <c r="AD102" s="83"/>
      <c r="AE102" s="83"/>
      <c r="AF102" s="83"/>
      <c r="AG102" s="330"/>
      <c r="AH102" s="330"/>
      <c r="AI102" s="330"/>
      <c r="AJ102" s="187"/>
      <c r="AK102" s="187"/>
    </row>
    <row r="103" spans="1:37" s="18" customFormat="1" ht="20.149999999999999" customHeight="1" thickTop="1" thickBot="1">
      <c r="A103" s="160" t="str">
        <f t="shared" si="20"/>
        <v>Usługi obce</v>
      </c>
      <c r="B103" s="142">
        <v>116.64427321999999</v>
      </c>
      <c r="C103" s="142">
        <v>109.94650077</v>
      </c>
      <c r="D103" s="392">
        <f t="shared" si="21"/>
        <v>6.091846855600469E-2</v>
      </c>
      <c r="E103" s="152">
        <v>375</v>
      </c>
      <c r="F103" s="152">
        <v>356</v>
      </c>
      <c r="G103" s="392">
        <f t="shared" si="22"/>
        <v>5.3370786516854007E-2</v>
      </c>
      <c r="H103" s="17"/>
      <c r="I103" s="17"/>
      <c r="J103" s="47"/>
      <c r="K103" s="50"/>
      <c r="L103" s="50"/>
      <c r="M103" s="49"/>
      <c r="N103" s="50"/>
      <c r="O103" s="50"/>
      <c r="P103" s="52"/>
      <c r="Q103" s="17"/>
      <c r="R103" s="17"/>
      <c r="S103" s="17"/>
      <c r="T103" s="17"/>
      <c r="U103" s="17"/>
      <c r="V103" s="17"/>
      <c r="W103" s="17"/>
      <c r="X103" s="17"/>
      <c r="Y103" s="17"/>
      <c r="Z103" s="16"/>
      <c r="AA103" s="16"/>
      <c r="AB103" s="353" t="s">
        <v>124</v>
      </c>
      <c r="AC103" s="349" t="s">
        <v>125</v>
      </c>
      <c r="AD103" s="83"/>
      <c r="AE103" s="83"/>
      <c r="AF103" s="83"/>
      <c r="AG103" s="330"/>
      <c r="AH103" s="330"/>
      <c r="AI103" s="330"/>
      <c r="AJ103" s="187"/>
      <c r="AK103" s="187"/>
    </row>
    <row r="104" spans="1:37" s="18" customFormat="1" ht="20.149999999999999" customHeight="1" thickTop="1" thickBot="1">
      <c r="A104" s="160" t="str">
        <f t="shared" si="20"/>
        <v>Podatki i opłaty</v>
      </c>
      <c r="B104" s="142">
        <v>276.57019587999997</v>
      </c>
      <c r="C104" s="142">
        <v>148.09766197000005</v>
      </c>
      <c r="D104" s="392">
        <f t="shared" si="21"/>
        <v>0.86748522698504482</v>
      </c>
      <c r="E104" s="152">
        <v>908</v>
      </c>
      <c r="F104" s="152">
        <v>504</v>
      </c>
      <c r="G104" s="392">
        <f t="shared" si="22"/>
        <v>0.80158730158730163</v>
      </c>
      <c r="H104" s="17"/>
      <c r="I104" s="17"/>
      <c r="J104" s="47"/>
      <c r="K104" s="50"/>
      <c r="L104" s="50"/>
      <c r="M104" s="52"/>
      <c r="N104" s="50"/>
      <c r="O104" s="50"/>
      <c r="P104" s="52"/>
      <c r="Q104" s="17"/>
      <c r="R104" s="17"/>
      <c r="S104" s="17"/>
      <c r="T104" s="17"/>
      <c r="U104" s="17"/>
      <c r="V104" s="17"/>
      <c r="W104" s="17"/>
      <c r="X104" s="17"/>
      <c r="Y104" s="17"/>
      <c r="Z104" s="16"/>
      <c r="AA104" s="16"/>
      <c r="AB104" s="353" t="s">
        <v>126</v>
      </c>
      <c r="AC104" s="349" t="s">
        <v>127</v>
      </c>
      <c r="AD104" s="83"/>
      <c r="AE104" s="83"/>
      <c r="AF104" s="83"/>
      <c r="AG104" s="330"/>
      <c r="AH104" s="330"/>
      <c r="AI104" s="330"/>
      <c r="AJ104" s="187"/>
      <c r="AK104" s="187"/>
    </row>
    <row r="105" spans="1:37" s="18" customFormat="1" ht="20.149999999999999" customHeight="1" thickTop="1" thickBot="1">
      <c r="A105" s="160" t="str">
        <f t="shared" si="20"/>
        <v>Koszty osobowe</v>
      </c>
      <c r="B105" s="142">
        <v>144.42167896999999</v>
      </c>
      <c r="C105" s="142">
        <v>152.88999849999999</v>
      </c>
      <c r="D105" s="392">
        <f t="shared" si="21"/>
        <v>-5.5388315868156734E-2</v>
      </c>
      <c r="E105" s="152">
        <v>522</v>
      </c>
      <c r="F105" s="152">
        <v>548</v>
      </c>
      <c r="G105" s="392">
        <f t="shared" si="22"/>
        <v>-4.7445255474452552E-2</v>
      </c>
      <c r="H105" s="17"/>
      <c r="I105" s="17"/>
      <c r="J105" s="47"/>
      <c r="K105" s="50"/>
      <c r="L105" s="50"/>
      <c r="M105" s="52"/>
      <c r="N105" s="50"/>
      <c r="O105" s="50"/>
      <c r="P105" s="52"/>
      <c r="Q105" s="17"/>
      <c r="R105" s="17"/>
      <c r="S105" s="17"/>
      <c r="T105" s="17"/>
      <c r="U105" s="17"/>
      <c r="V105" s="17"/>
      <c r="W105" s="17"/>
      <c r="X105" s="17"/>
      <c r="Y105" s="17"/>
      <c r="Z105" s="16"/>
      <c r="AA105" s="16"/>
      <c r="AB105" s="353" t="s">
        <v>128</v>
      </c>
      <c r="AC105" s="349" t="s">
        <v>129</v>
      </c>
      <c r="AD105" s="83"/>
      <c r="AE105" s="83"/>
      <c r="AF105" s="83"/>
      <c r="AG105" s="330"/>
      <c r="AH105" s="330"/>
      <c r="AI105" s="330"/>
      <c r="AJ105" s="187"/>
      <c r="AK105" s="187"/>
    </row>
    <row r="106" spans="1:37" s="18" customFormat="1" ht="20.149999999999999" customHeight="1" thickBot="1">
      <c r="A106" s="161" t="str">
        <f t="shared" si="20"/>
        <v>Pozostałe koszty</v>
      </c>
      <c r="B106" s="194">
        <v>12.536625810000032</v>
      </c>
      <c r="C106" s="194">
        <v>14.098447409999835</v>
      </c>
      <c r="D106" s="472">
        <f t="shared" si="21"/>
        <v>-0.11077968761950507</v>
      </c>
      <c r="E106" s="194">
        <v>38</v>
      </c>
      <c r="F106" s="194">
        <v>57</v>
      </c>
      <c r="G106" s="472">
        <f t="shared" si="22"/>
        <v>-0.33333333333333337</v>
      </c>
      <c r="H106" s="17"/>
      <c r="I106" s="17"/>
      <c r="J106" s="47"/>
      <c r="K106" s="50"/>
      <c r="L106" s="50"/>
      <c r="M106" s="49"/>
      <c r="N106" s="50"/>
      <c r="O106" s="50"/>
      <c r="P106" s="51"/>
      <c r="Q106" s="17"/>
      <c r="R106" s="17"/>
      <c r="S106" s="17"/>
      <c r="T106" s="17"/>
      <c r="U106" s="17"/>
      <c r="V106" s="17"/>
      <c r="W106" s="17"/>
      <c r="X106" s="17"/>
      <c r="Y106" s="17"/>
      <c r="Z106" s="16"/>
      <c r="AA106" s="16"/>
      <c r="AB106" s="353" t="s">
        <v>130</v>
      </c>
      <c r="AC106" s="349" t="s">
        <v>131</v>
      </c>
      <c r="AD106" s="83"/>
      <c r="AE106" s="83"/>
      <c r="AF106" s="83"/>
      <c r="AG106" s="330"/>
      <c r="AH106" s="330"/>
      <c r="AI106" s="330"/>
      <c r="AJ106" s="187"/>
      <c r="AK106" s="187"/>
    </row>
    <row r="107" spans="1:37" s="18" customFormat="1" ht="20.149999999999999" customHeight="1" thickBot="1">
      <c r="A107" s="163" t="str">
        <f t="shared" si="20"/>
        <v>Koszt wytworzenia sprzedanych produktów</v>
      </c>
      <c r="B107" s="154">
        <v>1150.9563632399997</v>
      </c>
      <c r="C107" s="154">
        <v>1020.7668537499995</v>
      </c>
      <c r="D107" s="471">
        <f t="shared" ref="D107:D108" si="23">-IF(C107=0,"-",B107/C107-1)</f>
        <v>-0.12754088655183304</v>
      </c>
      <c r="E107" s="154">
        <v>3802.3617967099999</v>
      </c>
      <c r="F107" s="154">
        <v>3460.45085333</v>
      </c>
      <c r="G107" s="471">
        <f t="shared" ref="G107:G108" si="24">-IF(F107=0,"-",E107/F107-1)</f>
        <v>-9.8805316957753631E-2</v>
      </c>
      <c r="H107" s="17"/>
      <c r="I107" s="17"/>
      <c r="J107" s="47"/>
      <c r="K107" s="50"/>
      <c r="L107" s="50"/>
      <c r="M107" s="52"/>
      <c r="N107" s="48"/>
      <c r="O107" s="48"/>
      <c r="P107" s="52"/>
      <c r="Q107" s="17"/>
      <c r="R107" s="17"/>
      <c r="S107" s="17"/>
      <c r="T107" s="17"/>
      <c r="U107" s="17"/>
      <c r="V107" s="17"/>
      <c r="W107" s="17"/>
      <c r="X107" s="17"/>
      <c r="Y107" s="17"/>
      <c r="Z107" s="16"/>
      <c r="AA107" s="16"/>
      <c r="AB107" s="353" t="s">
        <v>132</v>
      </c>
      <c r="AC107" s="349" t="s">
        <v>133</v>
      </c>
      <c r="AD107" s="83"/>
      <c r="AE107" s="83"/>
      <c r="AF107" s="83"/>
      <c r="AG107" s="330"/>
      <c r="AH107" s="330"/>
      <c r="AI107" s="330"/>
      <c r="AJ107" s="187"/>
      <c r="AK107" s="187"/>
    </row>
    <row r="108" spans="1:37" s="18" customFormat="1" ht="20.149999999999999" customHeight="1" thickBot="1">
      <c r="A108" s="160" t="str">
        <f t="shared" si="20"/>
        <v>Koszt własny sprzedaży</v>
      </c>
      <c r="B108" s="153">
        <v>-1248.467542710001</v>
      </c>
      <c r="C108" s="153">
        <v>-1518.6594046000005</v>
      </c>
      <c r="D108" s="392">
        <f t="shared" si="23"/>
        <v>0.17791471943715076</v>
      </c>
      <c r="E108" s="153">
        <v>4216.6198490100005</v>
      </c>
      <c r="F108" s="153">
        <v>5295.1675228300001</v>
      </c>
      <c r="G108" s="392">
        <f t="shared" si="24"/>
        <v>0.20368527892080179</v>
      </c>
      <c r="H108" s="17"/>
      <c r="I108" s="17"/>
      <c r="J108" s="47"/>
      <c r="K108" s="48"/>
      <c r="L108" s="48"/>
      <c r="M108" s="52"/>
      <c r="N108" s="48"/>
      <c r="O108" s="48"/>
      <c r="P108" s="52"/>
      <c r="Q108" s="17"/>
      <c r="R108" s="17"/>
      <c r="S108" s="17"/>
      <c r="T108" s="17"/>
      <c r="U108" s="17"/>
      <c r="V108" s="17"/>
      <c r="W108" s="17"/>
      <c r="X108" s="17"/>
      <c r="Y108" s="17"/>
      <c r="Z108" s="16"/>
      <c r="AA108" s="16"/>
      <c r="AB108" s="353" t="s">
        <v>134</v>
      </c>
      <c r="AC108" s="349" t="s">
        <v>135</v>
      </c>
      <c r="AD108" s="83"/>
      <c r="AE108" s="83"/>
      <c r="AF108" s="83"/>
      <c r="AG108" s="330"/>
      <c r="AH108" s="330"/>
      <c r="AI108" s="330"/>
      <c r="AJ108" s="187"/>
      <c r="AK108" s="187"/>
    </row>
    <row r="109" spans="1:37" s="18" customFormat="1" ht="20.149999999999999" customHeight="1" thickBot="1">
      <c r="A109" s="160" t="str">
        <f t="shared" si="20"/>
        <v>EBIT</v>
      </c>
      <c r="B109" s="153">
        <v>158.20008545999866</v>
      </c>
      <c r="C109" s="153">
        <v>166.26073087999933</v>
      </c>
      <c r="D109" s="392">
        <f t="shared" ref="D109:D110" si="25">IF(C109=0,"-",B109/C109-1)</f>
        <v>-4.8481955885413153E-2</v>
      </c>
      <c r="E109" s="152">
        <v>304</v>
      </c>
      <c r="F109" s="152">
        <v>595</v>
      </c>
      <c r="G109" s="392">
        <f t="shared" ref="G109:G110" si="26">IF(F109=0,"-",E109/F109-1)</f>
        <v>-0.48907563025210088</v>
      </c>
      <c r="H109" s="17"/>
      <c r="I109" s="17"/>
      <c r="J109" s="47"/>
      <c r="K109" s="50"/>
      <c r="L109" s="50"/>
      <c r="M109" s="50"/>
      <c r="N109" s="50"/>
      <c r="O109" s="50"/>
      <c r="P109" s="49"/>
      <c r="Q109" s="17"/>
      <c r="R109" s="17"/>
      <c r="S109" s="17"/>
      <c r="T109" s="17"/>
      <c r="U109" s="17"/>
      <c r="V109" s="17"/>
      <c r="W109" s="17"/>
      <c r="X109" s="17"/>
      <c r="Y109" s="17"/>
      <c r="Z109" s="16"/>
      <c r="AA109" s="16"/>
      <c r="AB109" s="353" t="s">
        <v>18</v>
      </c>
      <c r="AC109" s="349" t="s">
        <v>18</v>
      </c>
      <c r="AD109" s="83"/>
      <c r="AE109" s="83"/>
      <c r="AF109" s="83"/>
      <c r="AG109" s="330"/>
      <c r="AH109" s="330"/>
      <c r="AI109" s="330"/>
      <c r="AJ109" s="187"/>
      <c r="AK109" s="187"/>
    </row>
    <row r="110" spans="1:37" s="18" customFormat="1" ht="20.149999999999999" customHeight="1" thickBot="1">
      <c r="A110" s="160" t="str">
        <f t="shared" si="20"/>
        <v>EBITDA</v>
      </c>
      <c r="B110" s="153">
        <v>338.93418808999837</v>
      </c>
      <c r="C110" s="153">
        <v>320.83541863999892</v>
      </c>
      <c r="D110" s="392">
        <f t="shared" si="25"/>
        <v>5.6411382280419531E-2</v>
      </c>
      <c r="E110" s="153">
        <v>947</v>
      </c>
      <c r="F110" s="152">
        <v>1186</v>
      </c>
      <c r="G110" s="392">
        <f t="shared" si="26"/>
        <v>-0.20151770657672852</v>
      </c>
      <c r="H110" s="17"/>
      <c r="I110" s="17"/>
      <c r="J110" s="47"/>
      <c r="K110" s="50"/>
      <c r="L110" s="50"/>
      <c r="M110" s="50"/>
      <c r="N110" s="50"/>
      <c r="O110" s="50"/>
      <c r="P110" s="49"/>
      <c r="Q110" s="17"/>
      <c r="R110" s="17"/>
      <c r="S110" s="17"/>
      <c r="T110" s="17"/>
      <c r="U110" s="17"/>
      <c r="V110" s="17"/>
      <c r="W110" s="17"/>
      <c r="X110" s="17"/>
      <c r="Y110" s="17"/>
      <c r="Z110" s="16"/>
      <c r="AA110" s="16"/>
      <c r="AB110" s="353" t="s">
        <v>16</v>
      </c>
      <c r="AC110" s="349" t="s">
        <v>16</v>
      </c>
      <c r="AD110" s="83"/>
      <c r="AE110" s="83"/>
      <c r="AF110" s="83"/>
      <c r="AG110" s="330"/>
      <c r="AH110" s="330"/>
      <c r="AI110" s="330"/>
      <c r="AJ110" s="187"/>
      <c r="AK110" s="187"/>
    </row>
    <row r="111" spans="1:37" s="18" customFormat="1" ht="20.149999999999999" customHeight="1">
      <c r="A111" s="134"/>
      <c r="B111" s="93"/>
      <c r="C111" s="93"/>
      <c r="D111" s="93"/>
      <c r="E111" s="93"/>
      <c r="F111" s="93"/>
      <c r="G111" s="93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6"/>
      <c r="AA111" s="16"/>
      <c r="AB111" s="332"/>
      <c r="AC111" s="332"/>
      <c r="AD111" s="83"/>
      <c r="AE111" s="83"/>
      <c r="AF111" s="83"/>
      <c r="AG111" s="330"/>
      <c r="AH111" s="330"/>
      <c r="AI111" s="330"/>
      <c r="AJ111" s="187"/>
      <c r="AK111" s="187"/>
    </row>
    <row r="112" spans="1:37" s="11" customFormat="1" ht="20.149999999999999" customHeight="1" thickBot="1">
      <c r="A112" s="165" t="str">
        <f t="shared" ref="A112:A131" si="27">IF(B$1="SWITCH TO ENGLISH",AB112,AC112)</f>
        <v>Energetyka Odnawialna</v>
      </c>
      <c r="B112" s="166"/>
      <c r="C112" s="166"/>
      <c r="D112" s="166"/>
      <c r="E112" s="166"/>
      <c r="F112" s="166"/>
      <c r="G112" s="167"/>
      <c r="H112" s="17"/>
      <c r="I112" s="17"/>
      <c r="J112" s="24"/>
      <c r="K112" s="73"/>
      <c r="L112" s="73"/>
      <c r="M112" s="73"/>
      <c r="N112" s="73"/>
      <c r="O112" s="73"/>
      <c r="P112" s="73"/>
      <c r="Q112" s="17"/>
      <c r="R112" s="17"/>
      <c r="S112" s="17"/>
      <c r="T112" s="17"/>
      <c r="U112" s="17"/>
      <c r="V112" s="17"/>
      <c r="W112" s="17"/>
      <c r="X112" s="17"/>
      <c r="Y112" s="17"/>
      <c r="Z112" s="13"/>
      <c r="AA112" s="13"/>
      <c r="AB112" s="328" t="s">
        <v>139</v>
      </c>
      <c r="AC112" s="354" t="s">
        <v>195</v>
      </c>
      <c r="AD112" s="333"/>
      <c r="AE112" s="333"/>
      <c r="AF112" s="333"/>
      <c r="AG112" s="334"/>
      <c r="AH112" s="334"/>
      <c r="AI112" s="334"/>
      <c r="AJ112" s="186"/>
      <c r="AK112" s="186"/>
    </row>
    <row r="113" spans="1:37" s="18" customFormat="1" ht="20.149999999999999" customHeight="1" thickTop="1" thickBot="1">
      <c r="A113" s="22" t="str">
        <f>IF(B$1="SWITCH TO ENGLISH",AB70,AC70)</f>
        <v>[mln PLN]</v>
      </c>
      <c r="B113" s="23" t="str">
        <f>$B$4</f>
        <v>IV kw. 2020</v>
      </c>
      <c r="C113" s="23" t="str">
        <f>$C$4</f>
        <v>IV kw. 2019</v>
      </c>
      <c r="D113" s="23" t="str">
        <f>$D$4</f>
        <v>r/r</v>
      </c>
      <c r="E113" s="23">
        <f>$E$4</f>
        <v>2020</v>
      </c>
      <c r="F113" s="23">
        <f>$F$4</f>
        <v>2019</v>
      </c>
      <c r="G113" s="42" t="str">
        <f>$G$4</f>
        <v>r/r</v>
      </c>
      <c r="H113" s="17"/>
      <c r="I113" s="17"/>
      <c r="J113" s="45"/>
      <c r="K113" s="46"/>
      <c r="L113" s="46"/>
      <c r="M113" s="46"/>
      <c r="N113" s="46"/>
      <c r="O113" s="46"/>
      <c r="P113" s="46"/>
      <c r="Q113" s="17"/>
      <c r="R113" s="17"/>
      <c r="S113" s="17"/>
      <c r="T113" s="17"/>
      <c r="U113" s="17"/>
      <c r="V113" s="17"/>
      <c r="W113" s="17"/>
      <c r="X113" s="17"/>
      <c r="Y113" s="17"/>
      <c r="Z113" s="16"/>
      <c r="AA113" s="16"/>
      <c r="AB113" s="329" t="s">
        <v>35</v>
      </c>
      <c r="AC113" s="329" t="s">
        <v>36</v>
      </c>
      <c r="AD113" s="83"/>
      <c r="AE113" s="83"/>
      <c r="AF113" s="83"/>
      <c r="AG113" s="330"/>
      <c r="AH113" s="330"/>
      <c r="AI113" s="330"/>
      <c r="AJ113" s="187"/>
      <c r="AK113" s="187"/>
    </row>
    <row r="114" spans="1:37" s="18" customFormat="1" ht="20.149999999999999" customHeight="1" thickTop="1" thickBot="1">
      <c r="A114" s="168" t="str">
        <f t="shared" si="27"/>
        <v>Przychody ze sprzedaży, w tym:</v>
      </c>
      <c r="B114" s="405">
        <v>342</v>
      </c>
      <c r="C114" s="389">
        <v>268</v>
      </c>
      <c r="D114" s="390">
        <v>0.27611940298507465</v>
      </c>
      <c r="E114" s="389">
        <v>1091</v>
      </c>
      <c r="F114" s="389">
        <v>1039</v>
      </c>
      <c r="G114" s="406">
        <v>5.004812319538017E-2</v>
      </c>
      <c r="H114" s="17"/>
      <c r="I114" s="17"/>
      <c r="J114" s="56"/>
      <c r="K114" s="57"/>
      <c r="L114" s="57"/>
      <c r="M114" s="60"/>
      <c r="N114" s="57"/>
      <c r="O114" s="57"/>
      <c r="P114" s="72"/>
      <c r="Q114" s="17"/>
      <c r="R114" s="17"/>
      <c r="S114" s="17"/>
      <c r="T114" s="17"/>
      <c r="U114" s="17"/>
      <c r="V114" s="17"/>
      <c r="W114" s="17"/>
      <c r="X114" s="17"/>
      <c r="Y114" s="17"/>
      <c r="Z114" s="16"/>
      <c r="AA114" s="16"/>
      <c r="AB114" s="329" t="s">
        <v>106</v>
      </c>
      <c r="AC114" s="329" t="s">
        <v>107</v>
      </c>
      <c r="AD114" s="83"/>
      <c r="AE114" s="83"/>
      <c r="AF114" s="83"/>
      <c r="AG114" s="330"/>
      <c r="AH114" s="330"/>
      <c r="AI114" s="330"/>
      <c r="AJ114" s="187"/>
      <c r="AK114" s="187"/>
    </row>
    <row r="115" spans="1:37" s="18" customFormat="1" ht="20.149999999999999" customHeight="1" thickBot="1">
      <c r="A115" s="88" t="str">
        <f t="shared" si="27"/>
        <v>Przychody ze sprzedaży energii elektrycznej</v>
      </c>
      <c r="B115" s="403">
        <v>202</v>
      </c>
      <c r="C115" s="391">
        <v>144</v>
      </c>
      <c r="D115" s="392">
        <v>0.40277777777777779</v>
      </c>
      <c r="E115" s="391">
        <v>599</v>
      </c>
      <c r="F115" s="391">
        <v>594</v>
      </c>
      <c r="G115" s="404">
        <v>8.4175084175084174E-3</v>
      </c>
      <c r="H115" s="17"/>
      <c r="I115" s="17"/>
      <c r="J115" s="47"/>
      <c r="K115" s="50"/>
      <c r="L115" s="50"/>
      <c r="M115" s="49"/>
      <c r="N115" s="50"/>
      <c r="O115" s="50"/>
      <c r="P115" s="49"/>
      <c r="Q115" s="17"/>
      <c r="R115" s="17"/>
      <c r="S115" s="17"/>
      <c r="T115" s="17"/>
      <c r="U115" s="17"/>
      <c r="V115" s="17"/>
      <c r="W115" s="17"/>
      <c r="X115" s="17"/>
      <c r="Y115" s="17"/>
      <c r="Z115" s="16"/>
      <c r="AA115" s="16"/>
      <c r="AB115" s="331" t="s">
        <v>108</v>
      </c>
      <c r="AC115" s="331" t="s">
        <v>109</v>
      </c>
      <c r="AD115" s="83"/>
      <c r="AE115" s="83"/>
      <c r="AF115" s="83"/>
      <c r="AG115" s="330"/>
      <c r="AH115" s="330"/>
      <c r="AI115" s="330"/>
      <c r="AJ115" s="187"/>
      <c r="AK115" s="187"/>
    </row>
    <row r="116" spans="1:37" s="18" customFormat="1" ht="20.149999999999999" customHeight="1" thickBot="1">
      <c r="A116" s="88" t="str">
        <f t="shared" si="27"/>
        <v>Przychody ze sprzedaży świadectw pochodzenia</v>
      </c>
      <c r="B116" s="433">
        <v>84</v>
      </c>
      <c r="C116" s="393">
        <v>63</v>
      </c>
      <c r="D116" s="392">
        <v>0.33333333333333331</v>
      </c>
      <c r="E116" s="393">
        <v>238</v>
      </c>
      <c r="F116" s="393">
        <v>195</v>
      </c>
      <c r="G116" s="404">
        <v>0.22051282051282051</v>
      </c>
      <c r="H116" s="17"/>
      <c r="I116" s="17"/>
      <c r="J116" s="47"/>
      <c r="K116" s="50"/>
      <c r="L116" s="50"/>
      <c r="M116" s="52"/>
      <c r="N116" s="50"/>
      <c r="O116" s="50"/>
      <c r="P116" s="49"/>
      <c r="Q116" s="17"/>
      <c r="R116" s="17"/>
      <c r="S116" s="17"/>
      <c r="T116" s="17"/>
      <c r="U116" s="17"/>
      <c r="V116" s="17"/>
      <c r="W116" s="17"/>
      <c r="X116" s="17"/>
      <c r="Y116" s="17"/>
      <c r="Z116" s="16"/>
      <c r="AA116" s="16"/>
      <c r="AB116" s="331" t="s">
        <v>114</v>
      </c>
      <c r="AC116" s="331" t="s">
        <v>115</v>
      </c>
      <c r="AD116" s="83"/>
      <c r="AE116" s="83"/>
      <c r="AF116" s="83"/>
      <c r="AG116" s="330"/>
      <c r="AH116" s="330"/>
      <c r="AI116" s="330"/>
      <c r="AJ116" s="187"/>
      <c r="AK116" s="187"/>
    </row>
    <row r="117" spans="1:37" s="18" customFormat="1" ht="20.149999999999999" customHeight="1" thickBot="1">
      <c r="A117" s="88" t="str">
        <f t="shared" si="27"/>
        <v>Przychody z RUS</v>
      </c>
      <c r="B117" s="403">
        <v>55</v>
      </c>
      <c r="C117" s="391">
        <v>58</v>
      </c>
      <c r="D117" s="392">
        <v>-5.1724137931034482E-2</v>
      </c>
      <c r="E117" s="391">
        <v>244</v>
      </c>
      <c r="F117" s="391">
        <v>239</v>
      </c>
      <c r="G117" s="404">
        <v>2.0920502092050208E-2</v>
      </c>
      <c r="H117" s="17"/>
      <c r="I117" s="17"/>
      <c r="J117" s="47"/>
      <c r="K117" s="50"/>
      <c r="L117" s="50"/>
      <c r="M117" s="52"/>
      <c r="N117" s="50"/>
      <c r="O117" s="50"/>
      <c r="P117" s="49"/>
      <c r="Q117" s="17"/>
      <c r="R117" s="17"/>
      <c r="S117" s="17"/>
      <c r="T117" s="17"/>
      <c r="U117" s="17"/>
      <c r="V117" s="17"/>
      <c r="W117" s="17"/>
      <c r="X117" s="17"/>
      <c r="Y117" s="17"/>
      <c r="Z117" s="16"/>
      <c r="AA117" s="16"/>
      <c r="AB117" s="331" t="s">
        <v>426</v>
      </c>
      <c r="AC117" s="349" t="s">
        <v>196</v>
      </c>
      <c r="AD117" s="83"/>
      <c r="AE117" s="83"/>
      <c r="AF117" s="83"/>
      <c r="AG117" s="330"/>
      <c r="AH117" s="330"/>
      <c r="AI117" s="330"/>
      <c r="AJ117" s="187"/>
      <c r="AK117" s="187"/>
    </row>
    <row r="118" spans="1:37" s="18" customFormat="1" ht="20.149999999999999" customHeight="1" thickBot="1">
      <c r="A118" s="169" t="str">
        <f t="shared" si="27"/>
        <v>Pozostałe przychody z podstawowej działalności</v>
      </c>
      <c r="B118" s="394">
        <v>1</v>
      </c>
      <c r="C118" s="395">
        <v>3</v>
      </c>
      <c r="D118" s="396">
        <v>-0.66666666666666663</v>
      </c>
      <c r="E118" s="395">
        <v>10</v>
      </c>
      <c r="F118" s="395">
        <v>11</v>
      </c>
      <c r="G118" s="397">
        <v>-9.0909090909090912E-2</v>
      </c>
      <c r="H118" s="17"/>
      <c r="I118" s="17"/>
      <c r="J118" s="47"/>
      <c r="K118" s="50"/>
      <c r="L118" s="50"/>
      <c r="M118" s="52"/>
      <c r="N118" s="50"/>
      <c r="O118" s="50"/>
      <c r="P118" s="52"/>
      <c r="Q118" s="17"/>
      <c r="R118" s="17"/>
      <c r="S118" s="17"/>
      <c r="T118" s="17"/>
      <c r="U118" s="17"/>
      <c r="V118" s="17"/>
      <c r="W118" s="17"/>
      <c r="X118" s="17"/>
      <c r="Y118" s="17"/>
      <c r="Z118" s="16"/>
      <c r="AA118" s="16"/>
      <c r="AB118" s="353" t="s">
        <v>145</v>
      </c>
      <c r="AC118" s="349" t="s">
        <v>427</v>
      </c>
      <c r="AD118" s="83"/>
      <c r="AE118" s="83"/>
      <c r="AF118" s="83"/>
      <c r="AG118" s="330"/>
      <c r="AH118" s="330"/>
      <c r="AI118" s="330"/>
      <c r="AJ118" s="187"/>
      <c r="AK118" s="187"/>
    </row>
    <row r="119" spans="1:37" s="18" customFormat="1" ht="20.149999999999999" customHeight="1" thickBot="1">
      <c r="A119" s="170" t="str">
        <f t="shared" si="27"/>
        <v>Koszty rodzajowe, w tym:</v>
      </c>
      <c r="B119" s="398">
        <v>116</v>
      </c>
      <c r="C119" s="399">
        <v>-198</v>
      </c>
      <c r="D119" s="400">
        <v>-1.5858585858585859</v>
      </c>
      <c r="E119" s="401">
        <v>701</v>
      </c>
      <c r="F119" s="401">
        <v>352</v>
      </c>
      <c r="G119" s="402">
        <v>0.99147727272727271</v>
      </c>
      <c r="H119" s="17"/>
      <c r="I119" s="17"/>
      <c r="J119" s="56"/>
      <c r="K119" s="57"/>
      <c r="L119" s="57"/>
      <c r="M119" s="60"/>
      <c r="N119" s="57"/>
      <c r="O119" s="57"/>
      <c r="P119" s="60"/>
      <c r="Q119" s="17"/>
      <c r="R119" s="17"/>
      <c r="S119" s="17"/>
      <c r="T119" s="17"/>
      <c r="U119" s="17"/>
      <c r="V119" s="17"/>
      <c r="W119" s="17"/>
      <c r="X119" s="17"/>
      <c r="Y119" s="17"/>
      <c r="Z119" s="16"/>
      <c r="AA119" s="16"/>
      <c r="AB119" s="329" t="s">
        <v>116</v>
      </c>
      <c r="AC119" s="329" t="s">
        <v>117</v>
      </c>
      <c r="AD119" s="83"/>
      <c r="AE119" s="83"/>
      <c r="AF119" s="83"/>
      <c r="AG119" s="330"/>
      <c r="AH119" s="330"/>
      <c r="AI119" s="330"/>
      <c r="AJ119" s="187"/>
      <c r="AK119" s="187"/>
    </row>
    <row r="120" spans="1:37" s="18" customFormat="1" ht="20.149999999999999" customHeight="1" thickBot="1">
      <c r="A120" s="171" t="str">
        <f t="shared" si="27"/>
        <v>Amortyzacja</v>
      </c>
      <c r="B120" s="403">
        <v>-43</v>
      </c>
      <c r="C120" s="391">
        <v>-336</v>
      </c>
      <c r="D120" s="392">
        <v>-0.87202380952380953</v>
      </c>
      <c r="E120" s="391">
        <v>192</v>
      </c>
      <c r="F120" s="391">
        <v>-140</v>
      </c>
      <c r="G120" s="404" t="s">
        <v>434</v>
      </c>
      <c r="H120" s="17"/>
      <c r="I120" s="17"/>
      <c r="J120" s="47"/>
      <c r="K120" s="50"/>
      <c r="L120" s="50"/>
      <c r="M120" s="52"/>
      <c r="N120" s="50"/>
      <c r="O120" s="50"/>
      <c r="P120" s="52"/>
      <c r="Q120" s="17"/>
      <c r="R120" s="17"/>
      <c r="S120" s="17"/>
      <c r="T120" s="17"/>
      <c r="U120" s="17"/>
      <c r="V120" s="17"/>
      <c r="W120" s="17"/>
      <c r="X120" s="17"/>
      <c r="Y120" s="17"/>
      <c r="Z120" s="16"/>
      <c r="AA120" s="16"/>
      <c r="AB120" s="331" t="s">
        <v>118</v>
      </c>
      <c r="AC120" s="331" t="s">
        <v>119</v>
      </c>
      <c r="AD120" s="83"/>
      <c r="AE120" s="83"/>
      <c r="AF120" s="83"/>
      <c r="AG120" s="330"/>
      <c r="AH120" s="330"/>
      <c r="AI120" s="330"/>
      <c r="AJ120" s="187"/>
      <c r="AK120" s="187"/>
    </row>
    <row r="121" spans="1:37" s="18" customFormat="1" ht="20.149999999999999" customHeight="1" thickBot="1">
      <c r="A121" s="171" t="str">
        <f t="shared" si="27"/>
        <v>Zużycie materiałów</v>
      </c>
      <c r="B121" s="403">
        <v>4</v>
      </c>
      <c r="C121" s="391">
        <v>3</v>
      </c>
      <c r="D121" s="392">
        <v>0.33333333333333331</v>
      </c>
      <c r="E121" s="391">
        <v>11</v>
      </c>
      <c r="F121" s="391">
        <v>8</v>
      </c>
      <c r="G121" s="404">
        <v>0.375</v>
      </c>
      <c r="H121" s="17"/>
      <c r="I121" s="17"/>
      <c r="J121" s="47"/>
      <c r="K121" s="50"/>
      <c r="L121" s="50"/>
      <c r="M121" s="52"/>
      <c r="N121" s="50"/>
      <c r="O121" s="50"/>
      <c r="P121" s="52"/>
      <c r="Q121" s="17"/>
      <c r="R121" s="17"/>
      <c r="S121" s="17"/>
      <c r="T121" s="17"/>
      <c r="U121" s="17"/>
      <c r="V121" s="17"/>
      <c r="W121" s="17"/>
      <c r="X121" s="17"/>
      <c r="Y121" s="17"/>
      <c r="Z121" s="16"/>
      <c r="AA121" s="16"/>
      <c r="AB121" s="331" t="s">
        <v>120</v>
      </c>
      <c r="AC121" s="331" t="s">
        <v>140</v>
      </c>
      <c r="AD121" s="83"/>
      <c r="AE121" s="83"/>
      <c r="AF121" s="83"/>
      <c r="AG121" s="330"/>
      <c r="AH121" s="330"/>
      <c r="AI121" s="330"/>
      <c r="AJ121" s="187"/>
      <c r="AK121" s="187"/>
    </row>
    <row r="122" spans="1:37" s="18" customFormat="1" ht="20.149999999999999" customHeight="1" thickBot="1">
      <c r="A122" s="171" t="str">
        <f t="shared" si="27"/>
        <v>Zużycie energii</v>
      </c>
      <c r="B122" s="403">
        <v>79</v>
      </c>
      <c r="C122" s="391">
        <v>54</v>
      </c>
      <c r="D122" s="392">
        <v>0.46296296296296297</v>
      </c>
      <c r="E122" s="391">
        <v>227</v>
      </c>
      <c r="F122" s="391">
        <v>219</v>
      </c>
      <c r="G122" s="404">
        <v>3.6529680365296802E-2</v>
      </c>
      <c r="H122" s="17"/>
      <c r="I122" s="17"/>
      <c r="J122" s="47"/>
      <c r="K122" s="50"/>
      <c r="L122" s="50"/>
      <c r="M122" s="52"/>
      <c r="N122" s="50"/>
      <c r="O122" s="50"/>
      <c r="P122" s="52"/>
      <c r="Q122" s="17"/>
      <c r="R122" s="17"/>
      <c r="S122" s="17"/>
      <c r="T122" s="17"/>
      <c r="U122" s="17"/>
      <c r="V122" s="17"/>
      <c r="W122" s="17"/>
      <c r="X122" s="17"/>
      <c r="Y122" s="17"/>
      <c r="Z122" s="16"/>
      <c r="AA122" s="16"/>
      <c r="AB122" s="331" t="s">
        <v>122</v>
      </c>
      <c r="AC122" s="331" t="s">
        <v>123</v>
      </c>
      <c r="AD122" s="83"/>
      <c r="AE122" s="83"/>
      <c r="AF122" s="83"/>
      <c r="AG122" s="330"/>
      <c r="AH122" s="330"/>
      <c r="AI122" s="330"/>
      <c r="AJ122" s="187"/>
      <c r="AK122" s="187"/>
    </row>
    <row r="123" spans="1:37" s="18" customFormat="1" ht="20.149999999999999" customHeight="1" thickBot="1">
      <c r="A123" s="171" t="str">
        <f t="shared" si="27"/>
        <v>Usługi obce</v>
      </c>
      <c r="B123" s="403">
        <v>27</v>
      </c>
      <c r="C123" s="391">
        <v>28</v>
      </c>
      <c r="D123" s="392">
        <v>-3.5714285714285712E-2</v>
      </c>
      <c r="E123" s="391">
        <v>86</v>
      </c>
      <c r="F123" s="391">
        <v>86</v>
      </c>
      <c r="G123" s="184">
        <v>0</v>
      </c>
      <c r="H123" s="17"/>
      <c r="I123" s="17"/>
      <c r="J123" s="47"/>
      <c r="K123" s="50"/>
      <c r="L123" s="50"/>
      <c r="M123" s="49"/>
      <c r="N123" s="50"/>
      <c r="O123" s="50"/>
      <c r="P123" s="49"/>
      <c r="Q123" s="17"/>
      <c r="R123" s="17"/>
      <c r="S123" s="17"/>
      <c r="T123" s="17"/>
      <c r="U123" s="17"/>
      <c r="V123" s="17"/>
      <c r="W123" s="17"/>
      <c r="X123" s="17"/>
      <c r="Y123" s="17"/>
      <c r="Z123" s="16"/>
      <c r="AA123" s="16"/>
      <c r="AB123" s="331" t="s">
        <v>124</v>
      </c>
      <c r="AC123" s="331" t="s">
        <v>125</v>
      </c>
      <c r="AD123" s="83"/>
      <c r="AE123" s="83"/>
      <c r="AF123" s="83"/>
      <c r="AG123" s="330"/>
      <c r="AH123" s="330"/>
      <c r="AI123" s="330"/>
      <c r="AJ123" s="187"/>
      <c r="AK123" s="187"/>
    </row>
    <row r="124" spans="1:37" s="18" customFormat="1" ht="20.149999999999999" customHeight="1" thickBot="1">
      <c r="A124" s="171" t="str">
        <f t="shared" si="27"/>
        <v>Podatki i opłaty</v>
      </c>
      <c r="B124" s="403">
        <v>16</v>
      </c>
      <c r="C124" s="391">
        <v>15</v>
      </c>
      <c r="D124" s="392">
        <v>6.6666666666666666E-2</v>
      </c>
      <c r="E124" s="391">
        <v>64</v>
      </c>
      <c r="F124" s="391">
        <v>63</v>
      </c>
      <c r="G124" s="404">
        <v>1.5873015873015872E-2</v>
      </c>
      <c r="H124" s="17"/>
      <c r="I124" s="17"/>
      <c r="J124" s="47"/>
      <c r="K124" s="50"/>
      <c r="L124" s="50"/>
      <c r="M124" s="52"/>
      <c r="N124" s="50"/>
      <c r="O124" s="50"/>
      <c r="P124" s="52"/>
      <c r="Q124" s="17"/>
      <c r="R124" s="17"/>
      <c r="S124" s="17"/>
      <c r="T124" s="17"/>
      <c r="U124" s="17"/>
      <c r="V124" s="17"/>
      <c r="W124" s="17"/>
      <c r="X124" s="17"/>
      <c r="Y124" s="17"/>
      <c r="Z124" s="16"/>
      <c r="AA124" s="16"/>
      <c r="AB124" s="331" t="s">
        <v>126</v>
      </c>
      <c r="AC124" s="331" t="s">
        <v>127</v>
      </c>
      <c r="AD124" s="83"/>
      <c r="AE124" s="83"/>
      <c r="AF124" s="83"/>
      <c r="AG124" s="330"/>
      <c r="AH124" s="330"/>
      <c r="AI124" s="330"/>
      <c r="AJ124" s="187"/>
      <c r="AK124" s="187"/>
    </row>
    <row r="125" spans="1:37" s="18" customFormat="1" ht="20.149999999999999" customHeight="1" thickBot="1">
      <c r="A125" s="171" t="str">
        <f t="shared" si="27"/>
        <v>Koszty osobowe</v>
      </c>
      <c r="B125" s="403">
        <v>29</v>
      </c>
      <c r="C125" s="391">
        <v>33</v>
      </c>
      <c r="D125" s="392">
        <v>-0.12121212121212122</v>
      </c>
      <c r="E125" s="391">
        <v>108</v>
      </c>
      <c r="F125" s="391">
        <v>103</v>
      </c>
      <c r="G125" s="404">
        <v>4.8543689320388349E-2</v>
      </c>
      <c r="H125" s="17"/>
      <c r="I125" s="17"/>
      <c r="J125" s="47"/>
      <c r="K125" s="50"/>
      <c r="L125" s="50"/>
      <c r="M125" s="52"/>
      <c r="N125" s="50"/>
      <c r="O125" s="50"/>
      <c r="P125" s="52"/>
      <c r="Q125" s="17"/>
      <c r="R125" s="17"/>
      <c r="S125" s="17"/>
      <c r="T125" s="17"/>
      <c r="U125" s="17"/>
      <c r="V125" s="17"/>
      <c r="W125" s="17"/>
      <c r="X125" s="17"/>
      <c r="Y125" s="17"/>
      <c r="Z125" s="16"/>
      <c r="AA125" s="16"/>
      <c r="AB125" s="331" t="s">
        <v>128</v>
      </c>
      <c r="AC125" s="331" t="s">
        <v>129</v>
      </c>
      <c r="AD125" s="83"/>
      <c r="AE125" s="83"/>
      <c r="AF125" s="83"/>
      <c r="AG125" s="330"/>
      <c r="AH125" s="330"/>
      <c r="AI125" s="330"/>
      <c r="AJ125" s="187"/>
      <c r="AK125" s="187"/>
    </row>
    <row r="126" spans="1:37" s="18" customFormat="1" ht="20.149999999999999" customHeight="1" thickBot="1">
      <c r="A126" s="169" t="str">
        <f t="shared" si="27"/>
        <v>Pozostałe koszty</v>
      </c>
      <c r="B126" s="394">
        <v>4</v>
      </c>
      <c r="C126" s="395">
        <v>5</v>
      </c>
      <c r="D126" s="396">
        <v>-0.2</v>
      </c>
      <c r="E126" s="395">
        <v>13</v>
      </c>
      <c r="F126" s="395">
        <v>13</v>
      </c>
      <c r="G126" s="184">
        <v>0</v>
      </c>
      <c r="H126" s="17"/>
      <c r="I126" s="17"/>
      <c r="J126" s="47"/>
      <c r="K126" s="50"/>
      <c r="L126" s="50"/>
      <c r="M126" s="51"/>
      <c r="N126" s="50"/>
      <c r="O126" s="50"/>
      <c r="P126" s="51"/>
      <c r="Q126" s="17"/>
      <c r="R126" s="17"/>
      <c r="S126" s="17"/>
      <c r="T126" s="17"/>
      <c r="U126" s="17"/>
      <c r="V126" s="17"/>
      <c r="W126" s="17"/>
      <c r="X126" s="17"/>
      <c r="Y126" s="17"/>
      <c r="Z126" s="16"/>
      <c r="AA126" s="16"/>
      <c r="AB126" s="331" t="s">
        <v>130</v>
      </c>
      <c r="AC126" s="331" t="s">
        <v>131</v>
      </c>
      <c r="AD126" s="83"/>
      <c r="AE126" s="83"/>
      <c r="AF126" s="83"/>
      <c r="AG126" s="330"/>
      <c r="AH126" s="330"/>
      <c r="AI126" s="330"/>
      <c r="AJ126" s="187"/>
      <c r="AK126" s="187"/>
    </row>
    <row r="127" spans="1:37" s="18" customFormat="1" ht="20.149999999999999" customHeight="1" thickBot="1">
      <c r="A127" s="172" t="str">
        <f t="shared" si="27"/>
        <v>Koszty aktywowane</v>
      </c>
      <c r="B127" s="507">
        <v>-4</v>
      </c>
      <c r="C127" s="508">
        <v>-4</v>
      </c>
      <c r="D127" s="184">
        <v>0</v>
      </c>
      <c r="E127" s="508">
        <v>-12</v>
      </c>
      <c r="F127" s="508">
        <v>-10</v>
      </c>
      <c r="G127" s="509">
        <v>0.2</v>
      </c>
      <c r="H127" s="17"/>
      <c r="I127" s="17"/>
      <c r="J127" s="47"/>
      <c r="K127" s="50"/>
      <c r="L127" s="50"/>
      <c r="M127" s="52"/>
      <c r="N127" s="50"/>
      <c r="O127" s="50"/>
      <c r="P127" s="52"/>
      <c r="Q127" s="17"/>
      <c r="R127" s="17"/>
      <c r="S127" s="17"/>
      <c r="T127" s="17"/>
      <c r="U127" s="17"/>
      <c r="V127" s="17"/>
      <c r="W127" s="17"/>
      <c r="X127" s="17"/>
      <c r="Y127" s="17"/>
      <c r="Z127" s="16"/>
      <c r="AA127" s="16"/>
      <c r="AB127" s="331" t="s">
        <v>428</v>
      </c>
      <c r="AC127" s="331" t="s">
        <v>433</v>
      </c>
      <c r="AD127" s="83"/>
      <c r="AE127" s="83"/>
      <c r="AF127" s="83"/>
      <c r="AG127" s="330"/>
      <c r="AH127" s="330"/>
      <c r="AI127" s="330"/>
      <c r="AJ127" s="187"/>
      <c r="AK127" s="187"/>
    </row>
    <row r="128" spans="1:37" s="18" customFormat="1" ht="20.149999999999999" customHeight="1" thickBot="1">
      <c r="A128" s="88" t="str">
        <f t="shared" si="27"/>
        <v>Wartość sprzedanych towarów i materiałów</v>
      </c>
      <c r="B128" s="403">
        <v>1</v>
      </c>
      <c r="C128" s="391">
        <v>9</v>
      </c>
      <c r="D128" s="392">
        <v>-0.88888888888888884</v>
      </c>
      <c r="E128" s="391">
        <v>1</v>
      </c>
      <c r="F128" s="391">
        <v>26</v>
      </c>
      <c r="G128" s="404">
        <v>-0.96153846153846156</v>
      </c>
      <c r="H128" s="17"/>
      <c r="I128" s="17"/>
      <c r="J128" s="47"/>
      <c r="K128" s="50"/>
      <c r="L128" s="50"/>
      <c r="M128" s="52"/>
      <c r="N128" s="50"/>
      <c r="O128" s="50"/>
      <c r="P128" s="52"/>
      <c r="Q128" s="17"/>
      <c r="R128" s="17"/>
      <c r="S128" s="17"/>
      <c r="T128" s="17"/>
      <c r="U128" s="17"/>
      <c r="V128" s="17"/>
      <c r="W128" s="17"/>
      <c r="X128" s="17"/>
      <c r="Y128" s="17"/>
      <c r="Z128" s="16"/>
      <c r="AA128" s="16"/>
      <c r="AB128" s="331" t="s">
        <v>429</v>
      </c>
      <c r="AC128" s="331" t="s">
        <v>432</v>
      </c>
      <c r="AD128" s="83"/>
      <c r="AE128" s="83"/>
      <c r="AF128" s="83"/>
      <c r="AG128" s="330"/>
      <c r="AH128" s="330"/>
      <c r="AI128" s="330"/>
      <c r="AJ128" s="187"/>
      <c r="AK128" s="187"/>
    </row>
    <row r="129" spans="1:37" s="18" customFormat="1" ht="20.149999999999999" customHeight="1" thickBot="1">
      <c r="A129" s="171" t="str">
        <f t="shared" si="27"/>
        <v>Wynik na pozostałej działalności operacyjnej</v>
      </c>
      <c r="B129" s="403">
        <v>0</v>
      </c>
      <c r="C129" s="391">
        <v>-18</v>
      </c>
      <c r="D129" s="392" t="s">
        <v>434</v>
      </c>
      <c r="E129" s="391">
        <v>4</v>
      </c>
      <c r="F129" s="391">
        <v>-14</v>
      </c>
      <c r="G129" s="404" t="s">
        <v>434</v>
      </c>
      <c r="H129" s="17"/>
      <c r="I129" s="17"/>
      <c r="J129" s="47"/>
      <c r="K129" s="50"/>
      <c r="L129" s="50"/>
      <c r="M129" s="52"/>
      <c r="N129" s="50"/>
      <c r="O129" s="50"/>
      <c r="P129" s="52"/>
      <c r="Q129" s="17"/>
      <c r="R129" s="17"/>
      <c r="S129" s="17"/>
      <c r="T129" s="17"/>
      <c r="U129" s="17"/>
      <c r="V129" s="17"/>
      <c r="W129" s="17"/>
      <c r="X129" s="17"/>
      <c r="Y129" s="17"/>
      <c r="Z129" s="16"/>
      <c r="AA129" s="16"/>
      <c r="AB129" s="331" t="s">
        <v>430</v>
      </c>
      <c r="AC129" s="331" t="s">
        <v>431</v>
      </c>
      <c r="AD129" s="83"/>
      <c r="AE129" s="83"/>
      <c r="AF129" s="83"/>
      <c r="AG129" s="330"/>
      <c r="AH129" s="330"/>
      <c r="AI129" s="330"/>
      <c r="AJ129" s="187"/>
      <c r="AK129" s="187"/>
    </row>
    <row r="130" spans="1:37" s="18" customFormat="1" ht="20.149999999999999" customHeight="1" thickBot="1">
      <c r="A130" s="171" t="str">
        <f t="shared" si="27"/>
        <v>EBIT</v>
      </c>
      <c r="B130" s="433">
        <v>229</v>
      </c>
      <c r="C130" s="393">
        <v>443</v>
      </c>
      <c r="D130" s="392">
        <v>-0.48306997742663654</v>
      </c>
      <c r="E130" s="393">
        <v>405</v>
      </c>
      <c r="F130" s="393">
        <v>657</v>
      </c>
      <c r="G130" s="404">
        <v>-0.38356164383561642</v>
      </c>
      <c r="H130" s="17"/>
      <c r="I130" s="17"/>
      <c r="J130" s="47"/>
      <c r="K130" s="50"/>
      <c r="L130" s="50"/>
      <c r="M130" s="52"/>
      <c r="N130" s="50"/>
      <c r="O130" s="50"/>
      <c r="P130" s="49"/>
      <c r="Q130" s="17"/>
      <c r="R130" s="17"/>
      <c r="S130" s="17"/>
      <c r="T130" s="17"/>
      <c r="U130" s="17"/>
      <c r="V130" s="17"/>
      <c r="W130" s="17"/>
      <c r="X130" s="17"/>
      <c r="Y130" s="17"/>
      <c r="Z130" s="16"/>
      <c r="AA130" s="16"/>
      <c r="AB130" s="331" t="s">
        <v>18</v>
      </c>
      <c r="AC130" s="331" t="s">
        <v>18</v>
      </c>
      <c r="AD130" s="83"/>
      <c r="AE130" s="83"/>
      <c r="AF130" s="83"/>
      <c r="AG130" s="330"/>
      <c r="AH130" s="330"/>
      <c r="AI130" s="330"/>
      <c r="AJ130" s="187"/>
      <c r="AK130" s="187"/>
    </row>
    <row r="131" spans="1:37" s="18" customFormat="1" ht="20.149999999999999" customHeight="1">
      <c r="A131" s="171" t="str">
        <f t="shared" si="27"/>
        <v>EBITDA</v>
      </c>
      <c r="B131" s="510">
        <v>186</v>
      </c>
      <c r="C131" s="511">
        <v>107</v>
      </c>
      <c r="D131" s="414">
        <v>0.73831775700934577</v>
      </c>
      <c r="E131" s="512">
        <v>597</v>
      </c>
      <c r="F131" s="512">
        <v>517</v>
      </c>
      <c r="G131" s="513">
        <v>0.15473887814313347</v>
      </c>
      <c r="H131" s="17"/>
      <c r="I131" s="17"/>
      <c r="J131" s="47"/>
      <c r="K131" s="50"/>
      <c r="L131" s="50"/>
      <c r="M131" s="52"/>
      <c r="N131" s="50"/>
      <c r="O131" s="50"/>
      <c r="P131" s="49"/>
      <c r="Q131" s="17"/>
      <c r="R131" s="17"/>
      <c r="S131" s="17"/>
      <c r="T131" s="17"/>
      <c r="U131" s="17"/>
      <c r="V131" s="17"/>
      <c r="W131" s="17"/>
      <c r="X131" s="17"/>
      <c r="Y131" s="17"/>
      <c r="Z131" s="16"/>
      <c r="AA131" s="16"/>
      <c r="AB131" s="331" t="s">
        <v>16</v>
      </c>
      <c r="AC131" s="331" t="s">
        <v>16</v>
      </c>
      <c r="AD131" s="83"/>
      <c r="AE131" s="83"/>
      <c r="AF131" s="83"/>
      <c r="AG131" s="330"/>
      <c r="AH131" s="330"/>
      <c r="AI131" s="330"/>
      <c r="AJ131" s="187"/>
      <c r="AK131" s="187"/>
    </row>
    <row r="132" spans="1:37" s="18" customFormat="1" ht="20.149999999999999" customHeight="1" thickBot="1">
      <c r="A132" s="171"/>
      <c r="B132" s="173"/>
      <c r="C132" s="173"/>
      <c r="D132" s="174"/>
      <c r="E132" s="137"/>
      <c r="F132" s="137"/>
      <c r="G132" s="13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6"/>
      <c r="AA132" s="16"/>
      <c r="AB132" s="332"/>
      <c r="AC132" s="332"/>
      <c r="AD132" s="83"/>
      <c r="AE132" s="83"/>
      <c r="AF132" s="83"/>
      <c r="AG132" s="330"/>
      <c r="AH132" s="330"/>
      <c r="AI132" s="330"/>
      <c r="AJ132" s="187"/>
      <c r="AK132" s="187"/>
    </row>
    <row r="133" spans="1:37" s="11" customFormat="1" ht="20.149999999999999" customHeight="1" thickTop="1" thickBot="1">
      <c r="A133" s="175" t="str">
        <f t="shared" ref="A133:A149" si="28">IF(B$1="SWITCH TO ENGLISH",AB133,AC133)</f>
        <v>Dystrybucja</v>
      </c>
      <c r="B133" s="176"/>
      <c r="C133" s="176"/>
      <c r="D133" s="176"/>
      <c r="E133" s="176"/>
      <c r="F133" s="176"/>
      <c r="G133" s="177"/>
      <c r="H133" s="17"/>
      <c r="I133" s="17"/>
      <c r="J133" s="74"/>
      <c r="K133" s="73"/>
      <c r="L133" s="73"/>
      <c r="M133" s="75"/>
      <c r="N133" s="75"/>
      <c r="O133" s="75"/>
      <c r="P133" s="75"/>
      <c r="Q133" s="17"/>
      <c r="R133" s="17"/>
      <c r="S133" s="17"/>
      <c r="T133" s="17"/>
      <c r="U133" s="17"/>
      <c r="V133" s="17"/>
      <c r="W133" s="17"/>
      <c r="X133" s="17"/>
      <c r="Y133" s="17"/>
      <c r="Z133" s="13"/>
      <c r="AA133" s="13"/>
      <c r="AB133" s="328" t="s">
        <v>142</v>
      </c>
      <c r="AC133" s="328" t="s">
        <v>80</v>
      </c>
      <c r="AD133" s="333"/>
      <c r="AE133" s="333"/>
      <c r="AF133" s="333"/>
      <c r="AG133" s="334"/>
      <c r="AH133" s="334"/>
      <c r="AI133" s="334"/>
      <c r="AJ133" s="186"/>
      <c r="AK133" s="186"/>
    </row>
    <row r="134" spans="1:37" s="18" customFormat="1" ht="20.149999999999999" customHeight="1" thickTop="1" thickBot="1">
      <c r="A134" s="22" t="str">
        <f>IF(B$1="SWITCH TO ENGLISH",AB70,AC70)</f>
        <v>[mln PLN]</v>
      </c>
      <c r="B134" s="23" t="str">
        <f>$B$4</f>
        <v>IV kw. 2020</v>
      </c>
      <c r="C134" s="23" t="str">
        <f>$C$4</f>
        <v>IV kw. 2019</v>
      </c>
      <c r="D134" s="23" t="str">
        <f>$D$4</f>
        <v>r/r</v>
      </c>
      <c r="E134" s="23">
        <f>$E$4</f>
        <v>2020</v>
      </c>
      <c r="F134" s="23">
        <f>$F$4</f>
        <v>2019</v>
      </c>
      <c r="G134" s="42" t="str">
        <f>$G$4</f>
        <v>r/r</v>
      </c>
      <c r="H134" s="17"/>
      <c r="I134" s="17"/>
      <c r="J134" s="45"/>
      <c r="K134" s="46"/>
      <c r="L134" s="46"/>
      <c r="M134" s="46"/>
      <c r="N134" s="46"/>
      <c r="O134" s="46"/>
      <c r="P134" s="46"/>
      <c r="Q134" s="17"/>
      <c r="R134" s="17"/>
      <c r="S134" s="17"/>
      <c r="T134" s="17"/>
      <c r="U134" s="17"/>
      <c r="V134" s="17"/>
      <c r="W134" s="17"/>
      <c r="X134" s="17"/>
      <c r="Y134" s="17"/>
      <c r="Z134" s="16"/>
      <c r="AA134" s="16"/>
      <c r="AB134" s="329" t="s">
        <v>35</v>
      </c>
      <c r="AC134" s="329" t="s">
        <v>36</v>
      </c>
      <c r="AD134" s="83"/>
      <c r="AE134" s="83"/>
      <c r="AF134" s="83"/>
      <c r="AG134" s="330"/>
      <c r="AH134" s="330"/>
      <c r="AI134" s="330"/>
      <c r="AJ134" s="187"/>
      <c r="AK134" s="187"/>
    </row>
    <row r="135" spans="1:37" s="18" customFormat="1" ht="20.149999999999999" customHeight="1" thickTop="1" thickBot="1">
      <c r="A135" s="168" t="str">
        <f t="shared" si="28"/>
        <v>Przychody ze sprzedaży, w tym:</v>
      </c>
      <c r="B135" s="140">
        <v>1694</v>
      </c>
      <c r="C135" s="140">
        <v>1617</v>
      </c>
      <c r="D135" s="141">
        <f>B135/C135-1</f>
        <v>4.7619047619047672E-2</v>
      </c>
      <c r="E135" s="140">
        <v>6396</v>
      </c>
      <c r="F135" s="140">
        <v>6155</v>
      </c>
      <c r="G135" s="141">
        <f>E135/F135-1</f>
        <v>3.9155158407798485E-2</v>
      </c>
      <c r="H135" s="17"/>
      <c r="I135" s="17"/>
      <c r="J135" s="56"/>
      <c r="K135" s="71"/>
      <c r="L135" s="71"/>
      <c r="M135" s="72"/>
      <c r="N135" s="71"/>
      <c r="O135" s="71"/>
      <c r="P135" s="72"/>
      <c r="Q135" s="17"/>
      <c r="R135" s="17"/>
      <c r="S135" s="17"/>
      <c r="T135" s="17"/>
      <c r="U135" s="17"/>
      <c r="V135" s="17"/>
      <c r="W135" s="17"/>
      <c r="X135" s="17"/>
      <c r="Y135" s="17"/>
      <c r="Z135" s="16"/>
      <c r="AA135" s="16"/>
      <c r="AB135" s="329" t="s">
        <v>106</v>
      </c>
      <c r="AC135" s="329" t="s">
        <v>107</v>
      </c>
      <c r="AD135" s="83"/>
      <c r="AE135" s="83"/>
      <c r="AF135" s="83"/>
      <c r="AG135" s="330"/>
      <c r="AH135" s="330"/>
      <c r="AI135" s="330"/>
      <c r="AJ135" s="187"/>
      <c r="AK135" s="187"/>
    </row>
    <row r="136" spans="1:37" s="18" customFormat="1" ht="20.149999999999999" customHeight="1" thickTop="1" thickBot="1">
      <c r="A136" s="88" t="str">
        <f t="shared" si="28"/>
        <v>Przychody ze sprzedaży usług dystrybucyjnych</v>
      </c>
      <c r="B136" s="142">
        <v>1605</v>
      </c>
      <c r="C136" s="142">
        <v>1525</v>
      </c>
      <c r="D136" s="143">
        <f t="shared" ref="D136:D149" si="29">B136/C136-1</f>
        <v>5.2459016393442637E-2</v>
      </c>
      <c r="E136" s="142">
        <v>6064</v>
      </c>
      <c r="F136" s="142">
        <v>5824</v>
      </c>
      <c r="G136" s="143">
        <f t="shared" ref="G136:G149" si="30">E136/F136-1</f>
        <v>4.1208791208791284E-2</v>
      </c>
      <c r="H136" s="17"/>
      <c r="I136" s="17"/>
      <c r="J136" s="47"/>
      <c r="K136" s="48"/>
      <c r="L136" s="48"/>
      <c r="M136" s="49"/>
      <c r="N136" s="48"/>
      <c r="O136" s="48"/>
      <c r="P136" s="49"/>
      <c r="Q136" s="17"/>
      <c r="R136" s="17"/>
      <c r="S136" s="17"/>
      <c r="T136" s="17"/>
      <c r="U136" s="17"/>
      <c r="V136" s="17"/>
      <c r="W136" s="17"/>
      <c r="X136" s="17"/>
      <c r="Y136" s="17"/>
      <c r="Z136" s="16"/>
      <c r="AA136" s="16"/>
      <c r="AB136" s="331" t="s">
        <v>143</v>
      </c>
      <c r="AC136" s="331" t="s">
        <v>144</v>
      </c>
      <c r="AD136" s="83"/>
      <c r="AE136" s="83"/>
      <c r="AF136" s="83"/>
      <c r="AG136" s="330"/>
      <c r="AH136" s="330"/>
      <c r="AI136" s="330"/>
      <c r="AJ136" s="187"/>
      <c r="AK136" s="187"/>
    </row>
    <row r="137" spans="1:37" s="18" customFormat="1" ht="20.149999999999999" customHeight="1" thickBot="1">
      <c r="A137" s="178" t="str">
        <f t="shared" si="28"/>
        <v>Pozostałe przychody z podstawowej działalności</v>
      </c>
      <c r="B137" s="209">
        <v>59</v>
      </c>
      <c r="C137" s="209">
        <v>63</v>
      </c>
      <c r="D137" s="503">
        <f t="shared" si="29"/>
        <v>-6.3492063492063489E-2</v>
      </c>
      <c r="E137" s="185">
        <v>219</v>
      </c>
      <c r="F137" s="185">
        <v>219</v>
      </c>
      <c r="G137" s="501">
        <f t="shared" si="30"/>
        <v>0</v>
      </c>
      <c r="H137" s="17"/>
      <c r="I137" s="17"/>
      <c r="J137" s="47"/>
      <c r="K137" s="50"/>
      <c r="L137" s="50"/>
      <c r="M137" s="49"/>
      <c r="N137" s="50"/>
      <c r="O137" s="50"/>
      <c r="P137" s="49"/>
      <c r="Q137" s="17"/>
      <c r="R137" s="17"/>
      <c r="S137" s="17"/>
      <c r="T137" s="17"/>
      <c r="U137" s="17"/>
      <c r="V137" s="17"/>
      <c r="W137" s="17"/>
      <c r="X137" s="17"/>
      <c r="Y137" s="17"/>
      <c r="Z137" s="16"/>
      <c r="AA137" s="16"/>
      <c r="AB137" s="331" t="s">
        <v>145</v>
      </c>
      <c r="AC137" s="331" t="s">
        <v>146</v>
      </c>
      <c r="AD137" s="83"/>
      <c r="AE137" s="83"/>
      <c r="AF137" s="83"/>
      <c r="AG137" s="330"/>
      <c r="AH137" s="330"/>
      <c r="AI137" s="330"/>
      <c r="AJ137" s="187"/>
      <c r="AK137" s="187"/>
    </row>
    <row r="138" spans="1:37" s="18" customFormat="1" ht="20.149999999999999" customHeight="1">
      <c r="A138" s="170" t="str">
        <f t="shared" si="28"/>
        <v>Koszty rodzajowe, w tym:</v>
      </c>
      <c r="B138" s="150">
        <v>1446</v>
      </c>
      <c r="C138" s="150">
        <v>1450</v>
      </c>
      <c r="D138" s="504">
        <f t="shared" si="29"/>
        <v>-2.7586206896551557E-3</v>
      </c>
      <c r="E138" s="154">
        <v>5392</v>
      </c>
      <c r="F138" s="154">
        <v>5149</v>
      </c>
      <c r="G138" s="151">
        <f t="shared" si="30"/>
        <v>4.7193629831035144E-2</v>
      </c>
      <c r="H138" s="17"/>
      <c r="I138" s="17"/>
      <c r="J138" s="56"/>
      <c r="K138" s="71"/>
      <c r="L138" s="71"/>
      <c r="M138" s="60"/>
      <c r="N138" s="71"/>
      <c r="O138" s="71"/>
      <c r="P138" s="60"/>
      <c r="Q138" s="17"/>
      <c r="R138" s="17"/>
      <c r="S138" s="17"/>
      <c r="T138" s="17"/>
      <c r="U138" s="17"/>
      <c r="V138" s="17"/>
      <c r="W138" s="17"/>
      <c r="X138" s="17"/>
      <c r="Y138" s="17"/>
      <c r="Z138" s="16"/>
      <c r="AA138" s="16"/>
      <c r="AB138" s="329" t="s">
        <v>116</v>
      </c>
      <c r="AC138" s="329" t="s">
        <v>117</v>
      </c>
      <c r="AD138" s="83"/>
      <c r="AE138" s="83"/>
      <c r="AF138" s="83"/>
      <c r="AG138" s="330"/>
      <c r="AH138" s="330"/>
      <c r="AI138" s="330"/>
      <c r="AJ138" s="187"/>
      <c r="AK138" s="187"/>
    </row>
    <row r="139" spans="1:37" s="18" customFormat="1" ht="20.149999999999999" customHeight="1">
      <c r="A139" s="171" t="str">
        <f t="shared" si="28"/>
        <v>Amortyzacja</v>
      </c>
      <c r="B139" s="153">
        <v>288</v>
      </c>
      <c r="C139" s="153">
        <v>305</v>
      </c>
      <c r="D139" s="86">
        <f t="shared" si="29"/>
        <v>-5.573770491803276E-2</v>
      </c>
      <c r="E139" s="153">
        <v>1215</v>
      </c>
      <c r="F139" s="153">
        <v>1208</v>
      </c>
      <c r="G139" s="87">
        <f t="shared" si="30"/>
        <v>5.7947019867550242E-3</v>
      </c>
      <c r="H139" s="17"/>
      <c r="I139" s="17"/>
      <c r="J139" s="47"/>
      <c r="K139" s="50"/>
      <c r="L139" s="50"/>
      <c r="M139" s="52"/>
      <c r="N139" s="50"/>
      <c r="O139" s="50"/>
      <c r="P139" s="52"/>
      <c r="Q139" s="17"/>
      <c r="R139" s="17"/>
      <c r="S139" s="17"/>
      <c r="T139" s="17"/>
      <c r="U139" s="17"/>
      <c r="V139" s="17"/>
      <c r="W139" s="17"/>
      <c r="X139" s="17"/>
      <c r="Y139" s="17"/>
      <c r="Z139" s="16"/>
      <c r="AA139" s="16"/>
      <c r="AB139" s="331" t="s">
        <v>118</v>
      </c>
      <c r="AC139" s="331" t="s">
        <v>119</v>
      </c>
      <c r="AD139" s="83"/>
      <c r="AE139" s="83"/>
      <c r="AF139" s="83"/>
      <c r="AG139" s="330"/>
      <c r="AH139" s="330"/>
      <c r="AI139" s="330"/>
      <c r="AJ139" s="187"/>
      <c r="AK139" s="187"/>
    </row>
    <row r="140" spans="1:37" s="18" customFormat="1" ht="20.149999999999999" customHeight="1">
      <c r="A140" s="171" t="str">
        <f t="shared" si="28"/>
        <v>Zużycie materiałów</v>
      </c>
      <c r="B140" s="153">
        <v>16</v>
      </c>
      <c r="C140" s="153">
        <v>18</v>
      </c>
      <c r="D140" s="86">
        <f t="shared" si="29"/>
        <v>-0.11111111111111116</v>
      </c>
      <c r="E140" s="152">
        <v>63</v>
      </c>
      <c r="F140" s="152">
        <v>65</v>
      </c>
      <c r="G140" s="86">
        <f t="shared" si="30"/>
        <v>-3.0769230769230771E-2</v>
      </c>
      <c r="H140" s="17"/>
      <c r="I140" s="17"/>
      <c r="J140" s="47"/>
      <c r="K140" s="50"/>
      <c r="L140" s="50"/>
      <c r="M140" s="52"/>
      <c r="N140" s="50"/>
      <c r="O140" s="50"/>
      <c r="P140" s="52"/>
      <c r="Q140" s="17"/>
      <c r="R140" s="17"/>
      <c r="S140" s="17"/>
      <c r="T140" s="17"/>
      <c r="U140" s="17"/>
      <c r="V140" s="17"/>
      <c r="W140" s="17"/>
      <c r="X140" s="17"/>
      <c r="Y140" s="17"/>
      <c r="Z140" s="16"/>
      <c r="AA140" s="16"/>
      <c r="AB140" s="331" t="s">
        <v>120</v>
      </c>
      <c r="AC140" s="331" t="s">
        <v>140</v>
      </c>
      <c r="AD140" s="83"/>
      <c r="AE140" s="83"/>
      <c r="AF140" s="83"/>
      <c r="AG140" s="330"/>
      <c r="AH140" s="330"/>
      <c r="AI140" s="330"/>
      <c r="AJ140" s="187"/>
      <c r="AK140" s="187"/>
    </row>
    <row r="141" spans="1:37" s="18" customFormat="1" ht="20.149999999999999" customHeight="1">
      <c r="A141" s="171" t="str">
        <f t="shared" si="28"/>
        <v>Zużycie energii</v>
      </c>
      <c r="B141" s="153">
        <v>258</v>
      </c>
      <c r="C141" s="153">
        <v>209</v>
      </c>
      <c r="D141" s="87">
        <f t="shared" si="29"/>
        <v>0.23444976076555024</v>
      </c>
      <c r="E141" s="152">
        <v>696</v>
      </c>
      <c r="F141" s="152">
        <v>563</v>
      </c>
      <c r="G141" s="87">
        <f t="shared" si="30"/>
        <v>0.23623445825932499</v>
      </c>
      <c r="H141" s="17"/>
      <c r="I141" s="17"/>
      <c r="J141" s="47"/>
      <c r="K141" s="50"/>
      <c r="L141" s="50"/>
      <c r="M141" s="52"/>
      <c r="N141" s="50"/>
      <c r="O141" s="50"/>
      <c r="P141" s="52"/>
      <c r="Q141" s="17"/>
      <c r="R141" s="17"/>
      <c r="S141" s="17"/>
      <c r="T141" s="17"/>
      <c r="U141" s="17"/>
      <c r="V141" s="17"/>
      <c r="W141" s="17"/>
      <c r="X141" s="17"/>
      <c r="Y141" s="17"/>
      <c r="Z141" s="16"/>
      <c r="AA141" s="16"/>
      <c r="AB141" s="331" t="s">
        <v>122</v>
      </c>
      <c r="AC141" s="331" t="s">
        <v>123</v>
      </c>
      <c r="AD141" s="83"/>
      <c r="AE141" s="83"/>
      <c r="AF141" s="83"/>
      <c r="AG141" s="330"/>
      <c r="AH141" s="330"/>
      <c r="AI141" s="330"/>
      <c r="AJ141" s="187"/>
      <c r="AK141" s="187"/>
    </row>
    <row r="142" spans="1:37" s="18" customFormat="1" ht="20.149999999999999" customHeight="1">
      <c r="A142" s="171" t="str">
        <f t="shared" si="28"/>
        <v>Usługi obce</v>
      </c>
      <c r="B142" s="153">
        <v>442</v>
      </c>
      <c r="C142" s="153">
        <v>435</v>
      </c>
      <c r="D142" s="87">
        <f t="shared" si="29"/>
        <v>1.6091954022988464E-2</v>
      </c>
      <c r="E142" s="153">
        <v>1628</v>
      </c>
      <c r="F142" s="153">
        <v>1572</v>
      </c>
      <c r="G142" s="87">
        <f t="shared" si="30"/>
        <v>3.5623409669211181E-2</v>
      </c>
      <c r="H142" s="17"/>
      <c r="I142" s="17"/>
      <c r="J142" s="47"/>
      <c r="K142" s="50"/>
      <c r="L142" s="50"/>
      <c r="M142" s="52"/>
      <c r="N142" s="48"/>
      <c r="O142" s="48"/>
      <c r="P142" s="52"/>
      <c r="Q142" s="17"/>
      <c r="R142" s="17"/>
      <c r="S142" s="17"/>
      <c r="T142" s="17"/>
      <c r="U142" s="17"/>
      <c r="V142" s="17"/>
      <c r="W142" s="17"/>
      <c r="X142" s="17"/>
      <c r="Y142" s="17"/>
      <c r="Z142" s="16"/>
      <c r="AA142" s="16"/>
      <c r="AB142" s="331" t="s">
        <v>124</v>
      </c>
      <c r="AC142" s="331" t="s">
        <v>125</v>
      </c>
      <c r="AD142" s="83"/>
      <c r="AE142" s="83"/>
      <c r="AF142" s="83"/>
      <c r="AG142" s="330"/>
      <c r="AH142" s="330"/>
      <c r="AI142" s="330"/>
      <c r="AJ142" s="187"/>
      <c r="AK142" s="187"/>
    </row>
    <row r="143" spans="1:37" s="18" customFormat="1" ht="20.149999999999999" customHeight="1">
      <c r="A143" s="171" t="str">
        <f t="shared" si="28"/>
        <v>Podatki i opłaty</v>
      </c>
      <c r="B143" s="153">
        <v>117</v>
      </c>
      <c r="C143" s="153">
        <v>110</v>
      </c>
      <c r="D143" s="87">
        <f t="shared" si="29"/>
        <v>6.3636363636363713E-2</v>
      </c>
      <c r="E143" s="152">
        <v>482</v>
      </c>
      <c r="F143" s="152">
        <v>449</v>
      </c>
      <c r="G143" s="87">
        <f t="shared" si="30"/>
        <v>7.3496659242761719E-2</v>
      </c>
      <c r="H143" s="17"/>
      <c r="I143" s="17"/>
      <c r="J143" s="47"/>
      <c r="K143" s="50"/>
      <c r="L143" s="50"/>
      <c r="M143" s="52"/>
      <c r="N143" s="50"/>
      <c r="O143" s="50"/>
      <c r="P143" s="52"/>
      <c r="Q143" s="17"/>
      <c r="R143" s="17"/>
      <c r="S143" s="17"/>
      <c r="T143" s="17"/>
      <c r="U143" s="17"/>
      <c r="V143" s="17"/>
      <c r="W143" s="17"/>
      <c r="X143" s="17"/>
      <c r="Y143" s="17"/>
      <c r="Z143" s="16"/>
      <c r="AA143" s="16"/>
      <c r="AB143" s="331" t="s">
        <v>126</v>
      </c>
      <c r="AC143" s="331" t="s">
        <v>127</v>
      </c>
      <c r="AD143" s="83"/>
      <c r="AE143" s="83"/>
      <c r="AF143" s="83"/>
      <c r="AG143" s="330"/>
      <c r="AH143" s="330"/>
      <c r="AI143" s="330"/>
      <c r="AJ143" s="187"/>
      <c r="AK143" s="187"/>
    </row>
    <row r="144" spans="1:37" s="18" customFormat="1" ht="20.149999999999999" customHeight="1">
      <c r="A144" s="171" t="str">
        <f t="shared" si="28"/>
        <v>Koszty osobowe</v>
      </c>
      <c r="B144" s="153">
        <v>320</v>
      </c>
      <c r="C144" s="153">
        <v>367</v>
      </c>
      <c r="D144" s="86">
        <f t="shared" si="29"/>
        <v>-0.12806539509536785</v>
      </c>
      <c r="E144" s="153">
        <v>1293</v>
      </c>
      <c r="F144" s="153">
        <v>1275</v>
      </c>
      <c r="G144" s="87">
        <f t="shared" si="30"/>
        <v>1.4117647058823568E-2</v>
      </c>
      <c r="H144" s="17"/>
      <c r="I144" s="17"/>
      <c r="J144" s="47"/>
      <c r="K144" s="50"/>
      <c r="L144" s="50"/>
      <c r="M144" s="52"/>
      <c r="N144" s="50"/>
      <c r="O144" s="50"/>
      <c r="P144" s="52"/>
      <c r="Q144" s="17"/>
      <c r="R144" s="17"/>
      <c r="S144" s="17"/>
      <c r="T144" s="17"/>
      <c r="U144" s="17"/>
      <c r="V144" s="17"/>
      <c r="W144" s="17"/>
      <c r="X144" s="17"/>
      <c r="Y144" s="17"/>
      <c r="Z144" s="16"/>
      <c r="AA144" s="16"/>
      <c r="AB144" s="331" t="s">
        <v>128</v>
      </c>
      <c r="AC144" s="331" t="s">
        <v>129</v>
      </c>
      <c r="AD144" s="83"/>
      <c r="AE144" s="83"/>
      <c r="AF144" s="83"/>
      <c r="AG144" s="330"/>
      <c r="AH144" s="330"/>
      <c r="AI144" s="330"/>
      <c r="AJ144" s="187"/>
      <c r="AK144" s="187"/>
    </row>
    <row r="145" spans="1:37" s="18" customFormat="1" ht="20.149999999999999" customHeight="1" thickBot="1">
      <c r="A145" s="169" t="str">
        <f t="shared" si="28"/>
        <v>Pozostałe koszty</v>
      </c>
      <c r="B145" s="194">
        <v>5</v>
      </c>
      <c r="C145" s="194">
        <v>6</v>
      </c>
      <c r="D145" s="148">
        <f t="shared" si="29"/>
        <v>-0.16666666666666663</v>
      </c>
      <c r="E145" s="147">
        <v>15</v>
      </c>
      <c r="F145" s="147">
        <v>17</v>
      </c>
      <c r="G145" s="148">
        <f t="shared" si="30"/>
        <v>-0.11764705882352944</v>
      </c>
      <c r="H145" s="17"/>
      <c r="I145" s="17"/>
      <c r="J145" s="47"/>
      <c r="K145" s="50"/>
      <c r="L145" s="50"/>
      <c r="M145" s="49"/>
      <c r="N145" s="50"/>
      <c r="O145" s="50"/>
      <c r="P145" s="52"/>
      <c r="Q145" s="17"/>
      <c r="R145" s="17"/>
      <c r="S145" s="17"/>
      <c r="T145" s="17"/>
      <c r="U145" s="17"/>
      <c r="V145" s="17"/>
      <c r="W145" s="17"/>
      <c r="X145" s="17"/>
      <c r="Y145" s="17"/>
      <c r="Z145" s="16"/>
      <c r="AA145" s="16"/>
      <c r="AB145" s="331" t="s">
        <v>130</v>
      </c>
      <c r="AC145" s="331" t="s">
        <v>131</v>
      </c>
      <c r="AD145" s="83"/>
      <c r="AE145" s="83"/>
      <c r="AF145" s="83"/>
      <c r="AG145" s="330"/>
      <c r="AH145" s="330"/>
      <c r="AI145" s="330"/>
      <c r="AJ145" s="187"/>
      <c r="AK145" s="187"/>
    </row>
    <row r="146" spans="1:37" s="18" customFormat="1" ht="20.149999999999999" customHeight="1">
      <c r="A146" s="172" t="s">
        <v>428</v>
      </c>
      <c r="B146" s="154">
        <v>-16</v>
      </c>
      <c r="C146" s="154">
        <v>-12</v>
      </c>
      <c r="D146" s="502">
        <f t="shared" si="29"/>
        <v>0.33333333333333326</v>
      </c>
      <c r="E146" s="154">
        <v>-51</v>
      </c>
      <c r="F146" s="154">
        <v>-45</v>
      </c>
      <c r="G146" s="502">
        <f t="shared" si="30"/>
        <v>0.1333333333333333</v>
      </c>
      <c r="H146" s="17"/>
      <c r="I146" s="17"/>
      <c r="J146" s="47"/>
      <c r="K146" s="48"/>
      <c r="L146" s="48"/>
      <c r="M146" s="52"/>
      <c r="N146" s="48"/>
      <c r="O146" s="48"/>
      <c r="P146" s="52"/>
      <c r="Q146" s="17"/>
      <c r="R146" s="17"/>
      <c r="S146" s="17"/>
      <c r="T146" s="17"/>
      <c r="U146" s="17"/>
      <c r="V146" s="17"/>
      <c r="W146" s="17"/>
      <c r="X146" s="17"/>
      <c r="Y146" s="17"/>
      <c r="Z146" s="16"/>
      <c r="AA146" s="16"/>
      <c r="AB146" s="331" t="s">
        <v>132</v>
      </c>
      <c r="AC146" s="331" t="s">
        <v>133</v>
      </c>
      <c r="AD146" s="83"/>
      <c r="AE146" s="83"/>
      <c r="AF146" s="83"/>
      <c r="AG146" s="330"/>
      <c r="AH146" s="330"/>
      <c r="AI146" s="330"/>
      <c r="AJ146" s="187"/>
      <c r="AK146" s="187"/>
    </row>
    <row r="147" spans="1:37" s="18" customFormat="1" ht="20.149999999999999" customHeight="1">
      <c r="A147" s="171" t="s">
        <v>430</v>
      </c>
      <c r="B147" s="153">
        <v>16</v>
      </c>
      <c r="C147" s="153">
        <v>13</v>
      </c>
      <c r="D147" s="86">
        <f t="shared" si="29"/>
        <v>0.23076923076923084</v>
      </c>
      <c r="E147" s="153">
        <v>38</v>
      </c>
      <c r="F147" s="153">
        <v>50</v>
      </c>
      <c r="G147" s="87">
        <f t="shared" si="30"/>
        <v>-0.24</v>
      </c>
      <c r="H147" s="17"/>
      <c r="I147" s="17"/>
      <c r="J147" s="47"/>
      <c r="K147" s="48"/>
      <c r="L147" s="48"/>
      <c r="M147" s="52"/>
      <c r="N147" s="48"/>
      <c r="O147" s="48"/>
      <c r="P147" s="52"/>
      <c r="Q147" s="17"/>
      <c r="R147" s="17"/>
      <c r="S147" s="17"/>
      <c r="T147" s="17"/>
      <c r="U147" s="17"/>
      <c r="V147" s="17"/>
      <c r="W147" s="17"/>
      <c r="X147" s="17"/>
      <c r="Y147" s="17"/>
      <c r="Z147" s="16"/>
      <c r="AA147" s="16"/>
      <c r="AB147" s="331" t="s">
        <v>134</v>
      </c>
      <c r="AC147" s="331" t="s">
        <v>135</v>
      </c>
      <c r="AD147" s="83"/>
      <c r="AE147" s="83"/>
      <c r="AF147" s="83"/>
      <c r="AG147" s="330"/>
      <c r="AH147" s="330"/>
      <c r="AI147" s="330"/>
      <c r="AJ147" s="187"/>
      <c r="AK147" s="187"/>
    </row>
    <row r="148" spans="1:37" s="18" customFormat="1" ht="20.149999999999999" customHeight="1">
      <c r="A148" s="171" t="str">
        <f t="shared" si="28"/>
        <v>EBIT</v>
      </c>
      <c r="B148" s="153">
        <v>280</v>
      </c>
      <c r="C148" s="153">
        <v>192</v>
      </c>
      <c r="D148" s="86">
        <f t="shared" si="29"/>
        <v>0.45833333333333326</v>
      </c>
      <c r="E148" s="153">
        <v>1093</v>
      </c>
      <c r="F148" s="153">
        <v>1101</v>
      </c>
      <c r="G148" s="155">
        <f t="shared" si="30"/>
        <v>-7.2661217075385975E-3</v>
      </c>
      <c r="H148" s="17"/>
      <c r="I148" s="17"/>
      <c r="J148" s="47"/>
      <c r="K148" s="50"/>
      <c r="L148" s="50"/>
      <c r="M148" s="52"/>
      <c r="N148" s="50"/>
      <c r="O148" s="48"/>
      <c r="P148" s="52"/>
      <c r="Q148" s="17"/>
      <c r="R148" s="17"/>
      <c r="S148" s="17"/>
      <c r="T148" s="17"/>
      <c r="U148" s="17"/>
      <c r="V148" s="17"/>
      <c r="W148" s="17"/>
      <c r="X148" s="17"/>
      <c r="Y148" s="17"/>
      <c r="Z148" s="16"/>
      <c r="AA148" s="16"/>
      <c r="AB148" s="331" t="s">
        <v>18</v>
      </c>
      <c r="AC148" s="331" t="s">
        <v>18</v>
      </c>
      <c r="AD148" s="83"/>
      <c r="AE148" s="83"/>
      <c r="AF148" s="83"/>
      <c r="AG148" s="330"/>
      <c r="AH148" s="330"/>
      <c r="AI148" s="330"/>
      <c r="AJ148" s="187"/>
      <c r="AK148" s="187"/>
    </row>
    <row r="149" spans="1:37" s="18" customFormat="1" ht="20.149999999999999" customHeight="1">
      <c r="A149" s="88" t="str">
        <f t="shared" si="28"/>
        <v>EBITDA</v>
      </c>
      <c r="B149" s="179">
        <v>568</v>
      </c>
      <c r="C149" s="179">
        <v>496</v>
      </c>
      <c r="D149" s="505">
        <f t="shared" si="29"/>
        <v>0.14516129032258074</v>
      </c>
      <c r="E149" s="179">
        <v>2306</v>
      </c>
      <c r="F149" s="179">
        <v>2306</v>
      </c>
      <c r="G149" s="501">
        <f t="shared" si="30"/>
        <v>0</v>
      </c>
      <c r="H149" s="17"/>
      <c r="I149" s="17"/>
      <c r="J149" s="47"/>
      <c r="K149" s="50"/>
      <c r="L149" s="50"/>
      <c r="M149" s="52"/>
      <c r="N149" s="48"/>
      <c r="O149" s="48"/>
      <c r="P149" s="52"/>
      <c r="Q149" s="17"/>
      <c r="R149" s="17"/>
      <c r="S149" s="17"/>
      <c r="T149" s="17"/>
      <c r="U149" s="17"/>
      <c r="V149" s="17"/>
      <c r="W149" s="17"/>
      <c r="X149" s="17"/>
      <c r="Y149" s="17"/>
      <c r="Z149" s="16"/>
      <c r="AA149" s="16"/>
      <c r="AB149" s="331" t="s">
        <v>16</v>
      </c>
      <c r="AC149" s="331" t="s">
        <v>16</v>
      </c>
      <c r="AD149" s="83"/>
      <c r="AE149" s="83"/>
      <c r="AF149" s="83"/>
      <c r="AG149" s="330"/>
      <c r="AH149" s="330"/>
      <c r="AI149" s="330"/>
      <c r="AJ149" s="187"/>
      <c r="AK149" s="187"/>
    </row>
    <row r="150" spans="1:37" s="18" customFormat="1" ht="20.149999999999999" customHeight="1">
      <c r="A150" s="134"/>
      <c r="B150" s="93"/>
      <c r="C150" s="93"/>
      <c r="D150" s="93"/>
      <c r="E150" s="93"/>
      <c r="F150" s="93"/>
      <c r="G150" s="93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6"/>
      <c r="AA150" s="16"/>
      <c r="AB150" s="332"/>
      <c r="AC150" s="332"/>
      <c r="AD150" s="83"/>
      <c r="AE150" s="83"/>
      <c r="AF150" s="83"/>
      <c r="AG150" s="330"/>
      <c r="AH150" s="330"/>
      <c r="AI150" s="330"/>
      <c r="AJ150" s="187"/>
      <c r="AK150" s="187"/>
    </row>
    <row r="151" spans="1:37" s="11" customFormat="1" ht="20.149999999999999" customHeight="1" thickBot="1">
      <c r="A151" s="165" t="str">
        <f t="shared" ref="A151:A169" si="31">IF(B$1="SWITCH TO ENGLISH",AB151,AC151)</f>
        <v xml:space="preserve">Obrót </v>
      </c>
      <c r="B151" s="166"/>
      <c r="C151" s="166"/>
      <c r="D151" s="166"/>
      <c r="E151" s="166"/>
      <c r="F151" s="166"/>
      <c r="G151" s="167"/>
      <c r="H151" s="17"/>
      <c r="I151" s="17"/>
      <c r="J151" s="24"/>
      <c r="K151" s="73"/>
      <c r="L151" s="73"/>
      <c r="M151" s="75"/>
      <c r="N151" s="75"/>
      <c r="O151" s="75"/>
      <c r="P151" s="75"/>
      <c r="Q151" s="17"/>
      <c r="R151" s="17"/>
      <c r="S151" s="17"/>
      <c r="T151" s="17"/>
      <c r="U151" s="17"/>
      <c r="V151" s="17"/>
      <c r="W151" s="17"/>
      <c r="X151" s="17"/>
      <c r="Y151" s="17"/>
      <c r="Z151" s="13"/>
      <c r="AA151" s="13"/>
      <c r="AB151" s="328" t="s">
        <v>180</v>
      </c>
      <c r="AC151" s="328" t="s">
        <v>181</v>
      </c>
      <c r="AD151" s="333"/>
      <c r="AE151" s="333"/>
      <c r="AF151" s="333"/>
      <c r="AG151" s="334"/>
      <c r="AH151" s="334"/>
      <c r="AI151" s="334"/>
      <c r="AJ151" s="186"/>
      <c r="AK151" s="186"/>
    </row>
    <row r="152" spans="1:37" s="18" customFormat="1" ht="20.149999999999999" customHeight="1" thickTop="1">
      <c r="A152" s="27" t="str">
        <f>IF(B$1="SWITCH TO ENGLISH",AB70,AC70)</f>
        <v>[mln PLN]</v>
      </c>
      <c r="B152" s="15" t="str">
        <f>B134</f>
        <v>IV kw. 2020</v>
      </c>
      <c r="C152" s="15" t="str">
        <f t="shared" ref="C152:G152" si="32">C134</f>
        <v>IV kw. 2019</v>
      </c>
      <c r="D152" s="15" t="str">
        <f t="shared" si="32"/>
        <v>r/r</v>
      </c>
      <c r="E152" s="15">
        <f>E134</f>
        <v>2020</v>
      </c>
      <c r="F152" s="15">
        <f t="shared" si="32"/>
        <v>2019</v>
      </c>
      <c r="G152" s="40" t="str">
        <f t="shared" si="32"/>
        <v>r/r</v>
      </c>
      <c r="H152" s="17"/>
      <c r="I152" s="17"/>
      <c r="J152" s="45"/>
      <c r="K152" s="46"/>
      <c r="L152" s="46"/>
      <c r="M152" s="46"/>
      <c r="N152" s="46"/>
      <c r="O152" s="46"/>
      <c r="P152" s="46"/>
      <c r="Q152" s="17"/>
      <c r="R152" s="17"/>
      <c r="S152" s="17"/>
      <c r="T152" s="17"/>
      <c r="U152" s="17"/>
      <c r="V152" s="17"/>
      <c r="W152" s="17"/>
      <c r="X152" s="17"/>
      <c r="Y152" s="17"/>
      <c r="Z152" s="16"/>
      <c r="AA152" s="16"/>
      <c r="AB152" s="329" t="s">
        <v>35</v>
      </c>
      <c r="AC152" s="329" t="s">
        <v>36</v>
      </c>
      <c r="AD152" s="83"/>
      <c r="AE152" s="83"/>
      <c r="AF152" s="83"/>
      <c r="AG152" s="330"/>
      <c r="AH152" s="330"/>
      <c r="AI152" s="330"/>
      <c r="AJ152" s="187"/>
      <c r="AK152" s="187"/>
    </row>
    <row r="153" spans="1:37" s="18" customFormat="1" ht="20.149999999999999" customHeight="1">
      <c r="A153" s="192" t="str">
        <f t="shared" si="31"/>
        <v>Przychody ze sprzedaży, w tym:</v>
      </c>
      <c r="B153" s="153">
        <v>8916</v>
      </c>
      <c r="C153" s="153">
        <v>4166</v>
      </c>
      <c r="D153" s="86">
        <v>1.1399999999999999</v>
      </c>
      <c r="E153" s="193">
        <v>29017</v>
      </c>
      <c r="F153" s="193">
        <v>17312</v>
      </c>
      <c r="G153" s="86">
        <v>0.68</v>
      </c>
      <c r="H153" s="17"/>
      <c r="I153" s="17"/>
      <c r="J153" s="56"/>
      <c r="K153" s="71"/>
      <c r="L153" s="71"/>
      <c r="M153" s="72"/>
      <c r="N153" s="71"/>
      <c r="O153" s="71"/>
      <c r="P153" s="72"/>
      <c r="Q153" s="17"/>
      <c r="R153" s="17"/>
      <c r="S153" s="17"/>
      <c r="T153" s="17"/>
      <c r="U153" s="17"/>
      <c r="V153" s="17"/>
      <c r="W153" s="17"/>
      <c r="X153" s="17"/>
      <c r="Y153" s="17"/>
      <c r="Z153" s="16"/>
      <c r="AA153" s="16"/>
      <c r="AB153" s="329" t="s">
        <v>106</v>
      </c>
      <c r="AC153" s="329" t="s">
        <v>107</v>
      </c>
      <c r="AD153" s="83"/>
      <c r="AE153" s="83"/>
      <c r="AF153" s="83"/>
      <c r="AG153" s="330"/>
      <c r="AH153" s="330"/>
      <c r="AI153" s="330"/>
      <c r="AJ153" s="187"/>
      <c r="AK153" s="187"/>
    </row>
    <row r="154" spans="1:37" s="18" customFormat="1" ht="20.149999999999999" customHeight="1">
      <c r="A154" s="171" t="str">
        <f t="shared" si="31"/>
        <v>Przychody ze sprzedaży energii elektrycznej</v>
      </c>
      <c r="B154" s="153">
        <v>4172</v>
      </c>
      <c r="C154" s="153">
        <v>2361</v>
      </c>
      <c r="D154" s="86">
        <v>0.77</v>
      </c>
      <c r="E154" s="153">
        <v>15742</v>
      </c>
      <c r="F154" s="153">
        <v>12113</v>
      </c>
      <c r="G154" s="86">
        <v>0.3</v>
      </c>
      <c r="H154" s="17"/>
      <c r="I154" s="17"/>
      <c r="J154" s="47"/>
      <c r="K154" s="48"/>
      <c r="L154" s="48"/>
      <c r="M154" s="49"/>
      <c r="N154" s="48"/>
      <c r="O154" s="48"/>
      <c r="P154" s="49"/>
      <c r="Q154" s="17"/>
      <c r="R154" s="17"/>
      <c r="S154" s="17"/>
      <c r="T154" s="17"/>
      <c r="U154" s="17"/>
      <c r="V154" s="17"/>
      <c r="W154" s="17"/>
      <c r="X154" s="17"/>
      <c r="Y154" s="17"/>
      <c r="Z154" s="16"/>
      <c r="AA154" s="16"/>
      <c r="AB154" s="331" t="s">
        <v>108</v>
      </c>
      <c r="AC154" s="331" t="s">
        <v>109</v>
      </c>
      <c r="AD154" s="83"/>
      <c r="AE154" s="83"/>
      <c r="AF154" s="83"/>
      <c r="AG154" s="330"/>
      <c r="AH154" s="330"/>
      <c r="AI154" s="330"/>
      <c r="AJ154" s="187"/>
      <c r="AK154" s="187"/>
    </row>
    <row r="155" spans="1:37" s="18" customFormat="1" ht="20.149999999999999" customHeight="1">
      <c r="A155" s="171" t="str">
        <f t="shared" si="31"/>
        <v>Przychody ze sprzedaży uprawnień CO2</v>
      </c>
      <c r="B155" s="153">
        <v>4185</v>
      </c>
      <c r="C155" s="152">
        <v>0</v>
      </c>
      <c r="D155" s="152" t="s">
        <v>434</v>
      </c>
      <c r="E155" s="153">
        <v>11271</v>
      </c>
      <c r="F155" s="153">
        <v>1376</v>
      </c>
      <c r="G155" s="86">
        <v>7.19</v>
      </c>
      <c r="H155" s="17"/>
      <c r="I155" s="17"/>
      <c r="J155" s="47"/>
      <c r="K155" s="50"/>
      <c r="L155" s="50"/>
      <c r="M155" s="49"/>
      <c r="N155" s="48"/>
      <c r="O155" s="50"/>
      <c r="P155" s="49"/>
      <c r="Q155" s="17"/>
      <c r="R155" s="17"/>
      <c r="S155" s="17"/>
      <c r="T155" s="17"/>
      <c r="U155" s="17"/>
      <c r="V155" s="17"/>
      <c r="W155" s="17"/>
      <c r="X155" s="17"/>
      <c r="Y155" s="17"/>
      <c r="Z155" s="16"/>
      <c r="AA155" s="16"/>
      <c r="AB155" s="331" t="s">
        <v>147</v>
      </c>
      <c r="AC155" s="331" t="s">
        <v>148</v>
      </c>
      <c r="AD155" s="83"/>
      <c r="AE155" s="83"/>
      <c r="AF155" s="83"/>
      <c r="AG155" s="330"/>
      <c r="AH155" s="330"/>
      <c r="AI155" s="330"/>
      <c r="AJ155" s="187"/>
      <c r="AK155" s="187"/>
    </row>
    <row r="156" spans="1:37" s="18" customFormat="1" ht="20.149999999999999" customHeight="1">
      <c r="A156" s="171" t="str">
        <f t="shared" si="31"/>
        <v>Przychody ze sprzedaży gazu</v>
      </c>
      <c r="B156" s="152">
        <v>85</v>
      </c>
      <c r="C156" s="152">
        <v>116</v>
      </c>
      <c r="D156" s="155">
        <v>-0.27</v>
      </c>
      <c r="E156" s="152">
        <v>289</v>
      </c>
      <c r="F156" s="152">
        <v>508</v>
      </c>
      <c r="G156" s="155">
        <v>-0.43</v>
      </c>
      <c r="H156" s="17"/>
      <c r="I156" s="17"/>
      <c r="J156" s="47"/>
      <c r="K156" s="50"/>
      <c r="L156" s="50"/>
      <c r="M156" s="49"/>
      <c r="N156" s="50"/>
      <c r="O156" s="50"/>
      <c r="P156" s="52"/>
      <c r="Q156" s="17"/>
      <c r="R156" s="17"/>
      <c r="S156" s="17"/>
      <c r="T156" s="17"/>
      <c r="U156" s="17"/>
      <c r="V156" s="17"/>
      <c r="W156" s="17"/>
      <c r="X156" s="17"/>
      <c r="Y156" s="17"/>
      <c r="Z156" s="16"/>
      <c r="AA156" s="16"/>
      <c r="AB156" s="331" t="s">
        <v>149</v>
      </c>
      <c r="AC156" s="331" t="s">
        <v>150</v>
      </c>
      <c r="AD156" s="83"/>
      <c r="AE156" s="83"/>
      <c r="AF156" s="83"/>
      <c r="AG156" s="330"/>
      <c r="AH156" s="330"/>
      <c r="AI156" s="330"/>
      <c r="AJ156" s="187"/>
      <c r="AK156" s="187"/>
    </row>
    <row r="157" spans="1:37" s="18" customFormat="1" ht="20.149999999999999" customHeight="1" thickBot="1">
      <c r="A157" s="169" t="str">
        <f t="shared" si="31"/>
        <v>Przychody ze sprzedaży innych paliw</v>
      </c>
      <c r="B157" s="147">
        <v>166</v>
      </c>
      <c r="C157" s="147">
        <v>334</v>
      </c>
      <c r="D157" s="182">
        <v>-0.5</v>
      </c>
      <c r="E157" s="194">
        <v>691</v>
      </c>
      <c r="F157" s="194">
        <v>1297</v>
      </c>
      <c r="G157" s="182">
        <v>-0.47</v>
      </c>
      <c r="H157" s="17"/>
      <c r="I157" s="17"/>
      <c r="J157" s="47"/>
      <c r="K157" s="50"/>
      <c r="L157" s="50"/>
      <c r="M157" s="49"/>
      <c r="N157" s="50"/>
      <c r="O157" s="48"/>
      <c r="P157" s="52"/>
      <c r="Q157" s="17"/>
      <c r="R157" s="17"/>
      <c r="S157" s="17"/>
      <c r="T157" s="17"/>
      <c r="U157" s="17"/>
      <c r="V157" s="17"/>
      <c r="W157" s="17"/>
      <c r="X157" s="17"/>
      <c r="Y157" s="17"/>
      <c r="Z157" s="16"/>
      <c r="AA157" s="16"/>
      <c r="AB157" s="331" t="s">
        <v>151</v>
      </c>
      <c r="AC157" s="331" t="s">
        <v>152</v>
      </c>
      <c r="AD157" s="83"/>
      <c r="AE157" s="83"/>
      <c r="AF157" s="83"/>
      <c r="AG157" s="330"/>
      <c r="AH157" s="330"/>
      <c r="AI157" s="330"/>
      <c r="AJ157" s="187"/>
      <c r="AK157" s="187"/>
    </row>
    <row r="158" spans="1:37" s="18" customFormat="1" ht="20.149999999999999" customHeight="1">
      <c r="A158" s="170" t="str">
        <f t="shared" si="31"/>
        <v>Koszty rodzajowe, w tym:</v>
      </c>
      <c r="B158" s="164">
        <v>482</v>
      </c>
      <c r="C158" s="164">
        <v>458</v>
      </c>
      <c r="D158" s="183">
        <v>0.05</v>
      </c>
      <c r="E158" s="154">
        <v>1746</v>
      </c>
      <c r="F158" s="154">
        <v>1558</v>
      </c>
      <c r="G158" s="183">
        <v>0.12</v>
      </c>
      <c r="H158" s="17"/>
      <c r="I158" s="17"/>
      <c r="J158" s="56"/>
      <c r="K158" s="57"/>
      <c r="L158" s="57"/>
      <c r="M158" s="60"/>
      <c r="N158" s="71"/>
      <c r="O158" s="71"/>
      <c r="P158" s="72"/>
      <c r="Q158" s="17"/>
      <c r="R158" s="17"/>
      <c r="S158" s="17"/>
      <c r="T158" s="17"/>
      <c r="U158" s="17"/>
      <c r="V158" s="17"/>
      <c r="W158" s="17"/>
      <c r="X158" s="17"/>
      <c r="Y158" s="17"/>
      <c r="Z158" s="16"/>
      <c r="AA158" s="16"/>
      <c r="AB158" s="329" t="s">
        <v>116</v>
      </c>
      <c r="AC158" s="329" t="s">
        <v>117</v>
      </c>
      <c r="AD158" s="83"/>
      <c r="AE158" s="83"/>
      <c r="AF158" s="83"/>
      <c r="AG158" s="330"/>
      <c r="AH158" s="330"/>
      <c r="AI158" s="330"/>
      <c r="AJ158" s="187"/>
      <c r="AK158" s="187"/>
    </row>
    <row r="159" spans="1:37" s="18" customFormat="1" ht="20.149999999999999" customHeight="1">
      <c r="A159" s="171" t="str">
        <f t="shared" si="31"/>
        <v>Amortyzacja</v>
      </c>
      <c r="B159" s="152">
        <v>9</v>
      </c>
      <c r="C159" s="152">
        <v>9</v>
      </c>
      <c r="D159" s="87">
        <v>0</v>
      </c>
      <c r="E159" s="152">
        <v>35</v>
      </c>
      <c r="F159" s="152">
        <v>33</v>
      </c>
      <c r="G159" s="155">
        <v>0.06</v>
      </c>
      <c r="H159" s="17"/>
      <c r="I159" s="17"/>
      <c r="J159" s="47"/>
      <c r="K159" s="50"/>
      <c r="L159" s="50"/>
      <c r="M159" s="52"/>
      <c r="N159" s="50"/>
      <c r="O159" s="50"/>
      <c r="P159" s="52"/>
      <c r="Q159" s="17"/>
      <c r="R159" s="17"/>
      <c r="S159" s="17"/>
      <c r="T159" s="17"/>
      <c r="U159" s="17"/>
      <c r="V159" s="17"/>
      <c r="W159" s="17"/>
      <c r="X159" s="17"/>
      <c r="Y159" s="17"/>
      <c r="Z159" s="16"/>
      <c r="AA159" s="16"/>
      <c r="AB159" s="331" t="s">
        <v>118</v>
      </c>
      <c r="AC159" s="331" t="s">
        <v>119</v>
      </c>
      <c r="AD159" s="83"/>
      <c r="AE159" s="83"/>
      <c r="AF159" s="83"/>
      <c r="AG159" s="330"/>
      <c r="AH159" s="330"/>
      <c r="AI159" s="330"/>
      <c r="AJ159" s="187"/>
      <c r="AK159" s="187"/>
    </row>
    <row r="160" spans="1:37" s="18" customFormat="1" ht="20.149999999999999" customHeight="1">
      <c r="A160" s="171" t="str">
        <f t="shared" si="31"/>
        <v>Zużycie materiałów</v>
      </c>
      <c r="B160" s="152">
        <v>1</v>
      </c>
      <c r="C160" s="152">
        <v>2</v>
      </c>
      <c r="D160" s="87">
        <v>-0.5</v>
      </c>
      <c r="E160" s="152">
        <v>4</v>
      </c>
      <c r="F160" s="152">
        <v>5</v>
      </c>
      <c r="G160" s="86">
        <v>-0.2</v>
      </c>
      <c r="H160" s="17"/>
      <c r="I160" s="17"/>
      <c r="J160" s="47"/>
      <c r="K160" s="50"/>
      <c r="L160" s="50"/>
      <c r="M160" s="51"/>
      <c r="N160" s="50"/>
      <c r="O160" s="50"/>
      <c r="P160" s="51"/>
      <c r="Q160" s="17"/>
      <c r="R160" s="17"/>
      <c r="S160" s="17"/>
      <c r="T160" s="17"/>
      <c r="U160" s="17"/>
      <c r="V160" s="17"/>
      <c r="W160" s="17"/>
      <c r="X160" s="17"/>
      <c r="Y160" s="17"/>
      <c r="Z160" s="16"/>
      <c r="AA160" s="16"/>
      <c r="AB160" s="331" t="s">
        <v>120</v>
      </c>
      <c r="AC160" s="331" t="s">
        <v>140</v>
      </c>
      <c r="AD160" s="83"/>
      <c r="AE160" s="83"/>
      <c r="AF160" s="83"/>
      <c r="AG160" s="330"/>
      <c r="AH160" s="330"/>
      <c r="AI160" s="330"/>
      <c r="AJ160" s="187"/>
      <c r="AK160" s="187"/>
    </row>
    <row r="161" spans="1:37" s="18" customFormat="1" ht="20.149999999999999" customHeight="1">
      <c r="A161" s="171" t="str">
        <f t="shared" si="31"/>
        <v>Zużycie energii</v>
      </c>
      <c r="B161" s="152">
        <v>1</v>
      </c>
      <c r="C161" s="152">
        <v>1</v>
      </c>
      <c r="D161" s="184">
        <v>0</v>
      </c>
      <c r="E161" s="152">
        <v>3</v>
      </c>
      <c r="F161" s="152">
        <v>3</v>
      </c>
      <c r="G161" s="184">
        <v>0</v>
      </c>
      <c r="H161" s="17"/>
      <c r="I161" s="17"/>
      <c r="J161" s="47"/>
      <c r="K161" s="50"/>
      <c r="L161" s="50"/>
      <c r="M161" s="51"/>
      <c r="N161" s="50"/>
      <c r="O161" s="50"/>
      <c r="P161" s="51"/>
      <c r="Q161" s="17"/>
      <c r="R161" s="17"/>
      <c r="S161" s="17"/>
      <c r="T161" s="17"/>
      <c r="U161" s="17"/>
      <c r="V161" s="17"/>
      <c r="W161" s="17"/>
      <c r="X161" s="17"/>
      <c r="Y161" s="17"/>
      <c r="Z161" s="16"/>
      <c r="AA161" s="16"/>
      <c r="AB161" s="331" t="s">
        <v>122</v>
      </c>
      <c r="AC161" s="331" t="s">
        <v>123</v>
      </c>
      <c r="AD161" s="83"/>
      <c r="AE161" s="83"/>
      <c r="AF161" s="83"/>
      <c r="AG161" s="330"/>
      <c r="AH161" s="330"/>
      <c r="AI161" s="330"/>
      <c r="AJ161" s="187"/>
      <c r="AK161" s="187"/>
    </row>
    <row r="162" spans="1:37" s="18" customFormat="1" ht="20.149999999999999" customHeight="1">
      <c r="A162" s="171" t="str">
        <f t="shared" si="31"/>
        <v>Usługi obce</v>
      </c>
      <c r="B162" s="152">
        <v>94</v>
      </c>
      <c r="C162" s="152">
        <v>81</v>
      </c>
      <c r="D162" s="155">
        <v>0.16</v>
      </c>
      <c r="E162" s="152">
        <v>333</v>
      </c>
      <c r="F162" s="152">
        <v>307</v>
      </c>
      <c r="G162" s="155">
        <v>0.08</v>
      </c>
      <c r="H162" s="17"/>
      <c r="I162" s="17"/>
      <c r="J162" s="47"/>
      <c r="K162" s="50"/>
      <c r="L162" s="50"/>
      <c r="M162" s="52"/>
      <c r="N162" s="50"/>
      <c r="O162" s="50"/>
      <c r="P162" s="49"/>
      <c r="Q162" s="17"/>
      <c r="R162" s="17"/>
      <c r="S162" s="17"/>
      <c r="T162" s="17"/>
      <c r="U162" s="17"/>
      <c r="V162" s="17"/>
      <c r="W162" s="17"/>
      <c r="X162" s="17"/>
      <c r="Y162" s="17"/>
      <c r="Z162" s="16"/>
      <c r="AA162" s="16"/>
      <c r="AB162" s="331" t="s">
        <v>124</v>
      </c>
      <c r="AC162" s="331" t="s">
        <v>125</v>
      </c>
      <c r="AD162" s="83"/>
      <c r="AE162" s="83"/>
      <c r="AF162" s="83"/>
      <c r="AG162" s="330"/>
      <c r="AH162" s="330"/>
      <c r="AI162" s="330"/>
      <c r="AJ162" s="187"/>
      <c r="AK162" s="187"/>
    </row>
    <row r="163" spans="1:37" s="18" customFormat="1" ht="20.149999999999999" customHeight="1">
      <c r="A163" s="171" t="str">
        <f t="shared" si="31"/>
        <v>Podatki i opłaty</v>
      </c>
      <c r="B163" s="152">
        <v>266</v>
      </c>
      <c r="C163" s="152">
        <v>232</v>
      </c>
      <c r="D163" s="155">
        <v>0.15</v>
      </c>
      <c r="E163" s="152">
        <v>928</v>
      </c>
      <c r="F163" s="152">
        <v>766</v>
      </c>
      <c r="G163" s="155">
        <v>0.21</v>
      </c>
      <c r="H163" s="17"/>
      <c r="I163" s="17"/>
      <c r="J163" s="47"/>
      <c r="K163" s="50"/>
      <c r="L163" s="50"/>
      <c r="M163" s="52"/>
      <c r="N163" s="50"/>
      <c r="O163" s="50"/>
      <c r="P163" s="49"/>
      <c r="Q163" s="17"/>
      <c r="R163" s="17"/>
      <c r="S163" s="17"/>
      <c r="T163" s="17"/>
      <c r="U163" s="17"/>
      <c r="V163" s="17"/>
      <c r="W163" s="17"/>
      <c r="X163" s="17"/>
      <c r="Y163" s="17"/>
      <c r="Z163" s="16"/>
      <c r="AA163" s="16"/>
      <c r="AB163" s="331" t="s">
        <v>126</v>
      </c>
      <c r="AC163" s="331" t="s">
        <v>127</v>
      </c>
      <c r="AD163" s="83"/>
      <c r="AE163" s="83"/>
      <c r="AF163" s="83"/>
      <c r="AG163" s="330"/>
      <c r="AH163" s="330"/>
      <c r="AI163" s="330"/>
      <c r="AJ163" s="187"/>
      <c r="AK163" s="187"/>
    </row>
    <row r="164" spans="1:37" s="18" customFormat="1" ht="20.149999999999999" customHeight="1">
      <c r="A164" s="171" t="str">
        <f t="shared" si="31"/>
        <v>Koszty osobowe</v>
      </c>
      <c r="B164" s="152">
        <v>95</v>
      </c>
      <c r="C164" s="152">
        <v>99</v>
      </c>
      <c r="D164" s="86">
        <v>-0.04</v>
      </c>
      <c r="E164" s="152">
        <v>387</v>
      </c>
      <c r="F164" s="152">
        <v>356</v>
      </c>
      <c r="G164" s="87">
        <v>0.09</v>
      </c>
      <c r="H164" s="17"/>
      <c r="I164" s="17"/>
      <c r="J164" s="47"/>
      <c r="K164" s="50"/>
      <c r="L164" s="50"/>
      <c r="M164" s="52"/>
      <c r="N164" s="50"/>
      <c r="O164" s="50"/>
      <c r="P164" s="52"/>
      <c r="Q164" s="17"/>
      <c r="R164" s="17"/>
      <c r="S164" s="17"/>
      <c r="T164" s="17"/>
      <c r="U164" s="17"/>
      <c r="V164" s="17"/>
      <c r="W164" s="17"/>
      <c r="X164" s="17"/>
      <c r="Y164" s="17"/>
      <c r="Z164" s="16"/>
      <c r="AA164" s="16"/>
      <c r="AB164" s="331" t="s">
        <v>128</v>
      </c>
      <c r="AC164" s="331" t="s">
        <v>129</v>
      </c>
      <c r="AD164" s="83"/>
      <c r="AE164" s="83"/>
      <c r="AF164" s="83"/>
      <c r="AG164" s="330"/>
      <c r="AH164" s="330"/>
      <c r="AI164" s="330"/>
      <c r="AJ164" s="187"/>
      <c r="AK164" s="187"/>
    </row>
    <row r="165" spans="1:37" s="18" customFormat="1" ht="20.149999999999999" customHeight="1" thickBot="1">
      <c r="A165" s="169" t="str">
        <f t="shared" si="31"/>
        <v>Pozostałe koszty</v>
      </c>
      <c r="B165" s="147">
        <v>17</v>
      </c>
      <c r="C165" s="147">
        <v>34</v>
      </c>
      <c r="D165" s="148">
        <v>-0.5</v>
      </c>
      <c r="E165" s="147">
        <v>57</v>
      </c>
      <c r="F165" s="147">
        <v>88</v>
      </c>
      <c r="G165" s="148">
        <v>-0.35</v>
      </c>
      <c r="H165" s="17"/>
      <c r="I165" s="17"/>
      <c r="J165" s="47"/>
      <c r="K165" s="50"/>
      <c r="L165" s="50"/>
      <c r="M165" s="49"/>
      <c r="N165" s="50"/>
      <c r="O165" s="50"/>
      <c r="P165" s="49"/>
      <c r="Q165" s="17"/>
      <c r="R165" s="17"/>
      <c r="S165" s="17"/>
      <c r="T165" s="17"/>
      <c r="U165" s="17"/>
      <c r="V165" s="17"/>
      <c r="W165" s="17"/>
      <c r="X165" s="17"/>
      <c r="Y165" s="17"/>
      <c r="Z165" s="16"/>
      <c r="AA165" s="16"/>
      <c r="AB165" s="331" t="s">
        <v>130</v>
      </c>
      <c r="AC165" s="331" t="s">
        <v>131</v>
      </c>
      <c r="AD165" s="83"/>
      <c r="AE165" s="83"/>
      <c r="AF165" s="83"/>
      <c r="AG165" s="330"/>
      <c r="AH165" s="330"/>
      <c r="AI165" s="330"/>
      <c r="AJ165" s="187"/>
      <c r="AK165" s="187"/>
    </row>
    <row r="166" spans="1:37" s="18" customFormat="1" ht="20.149999999999999" customHeight="1" thickBot="1">
      <c r="A166" s="172" t="str">
        <f t="shared" si="31"/>
        <v xml:space="preserve">Koszt wytworzenia sprzedanych produktów </v>
      </c>
      <c r="B166" s="154">
        <v>8389</v>
      </c>
      <c r="C166" s="154">
        <v>3627</v>
      </c>
      <c r="D166" s="196">
        <v>1.31</v>
      </c>
      <c r="E166" s="154">
        <v>26985</v>
      </c>
      <c r="F166" s="154">
        <v>15398</v>
      </c>
      <c r="G166" s="196">
        <v>0.75</v>
      </c>
      <c r="H166" s="17"/>
      <c r="I166" s="17"/>
      <c r="J166" s="47"/>
      <c r="K166" s="50"/>
      <c r="L166" s="50"/>
      <c r="M166" s="49"/>
      <c r="N166" s="50"/>
      <c r="O166" s="50"/>
      <c r="P166" s="49"/>
      <c r="Q166" s="17"/>
      <c r="R166" s="17"/>
      <c r="S166" s="17"/>
      <c r="T166" s="17"/>
      <c r="U166" s="17"/>
      <c r="V166" s="17"/>
      <c r="W166" s="17"/>
      <c r="X166" s="17"/>
      <c r="Y166" s="17"/>
      <c r="Z166" s="16"/>
      <c r="AA166" s="16"/>
      <c r="AB166" s="331" t="s">
        <v>141</v>
      </c>
      <c r="AC166" s="331" t="s">
        <v>133</v>
      </c>
      <c r="AD166" s="83"/>
      <c r="AE166" s="83"/>
      <c r="AF166" s="83"/>
      <c r="AG166" s="330"/>
      <c r="AH166" s="330"/>
      <c r="AI166" s="330"/>
      <c r="AJ166" s="187"/>
      <c r="AK166" s="187"/>
    </row>
    <row r="167" spans="1:37" s="18" customFormat="1" ht="20.149999999999999" customHeight="1" thickBot="1">
      <c r="A167" s="88" t="str">
        <f t="shared" si="31"/>
        <v>Koszt własny sprzedaży</v>
      </c>
      <c r="B167" s="195">
        <v>73</v>
      </c>
      <c r="C167" s="195">
        <v>-341</v>
      </c>
      <c r="D167" s="469" t="s">
        <v>434</v>
      </c>
      <c r="E167" s="195">
        <v>291</v>
      </c>
      <c r="F167" s="195">
        <v>-108</v>
      </c>
      <c r="G167" s="469" t="s">
        <v>434</v>
      </c>
      <c r="H167" s="17"/>
      <c r="I167" s="17"/>
      <c r="J167" s="47"/>
      <c r="K167" s="48"/>
      <c r="L167" s="48"/>
      <c r="M167" s="52"/>
      <c r="N167" s="48"/>
      <c r="O167" s="48"/>
      <c r="P167" s="52"/>
      <c r="Q167" s="17"/>
      <c r="R167" s="17"/>
      <c r="S167" s="17"/>
      <c r="T167" s="17"/>
      <c r="U167" s="17"/>
      <c r="V167" s="17"/>
      <c r="W167" s="17"/>
      <c r="X167" s="17"/>
      <c r="Y167" s="17"/>
      <c r="Z167" s="16"/>
      <c r="AA167" s="16"/>
      <c r="AB167" s="331" t="s">
        <v>134</v>
      </c>
      <c r="AC167" s="331" t="s">
        <v>135</v>
      </c>
      <c r="AD167" s="83"/>
      <c r="AE167" s="83"/>
      <c r="AF167" s="83"/>
      <c r="AG167" s="330"/>
      <c r="AH167" s="330"/>
      <c r="AI167" s="330"/>
      <c r="AJ167" s="187"/>
      <c r="AK167" s="187"/>
    </row>
    <row r="168" spans="1:37" s="18" customFormat="1" ht="20.149999999999999" customHeight="1" thickBot="1">
      <c r="A168" s="88" t="str">
        <f t="shared" si="31"/>
        <v>EBIT</v>
      </c>
      <c r="B168" s="144">
        <v>117</v>
      </c>
      <c r="C168" s="144">
        <v>-260</v>
      </c>
      <c r="D168" s="469" t="s">
        <v>434</v>
      </c>
      <c r="E168" s="144">
        <v>577</v>
      </c>
      <c r="F168" s="144">
        <v>247</v>
      </c>
      <c r="G168" s="470">
        <v>1.34</v>
      </c>
      <c r="H168" s="17"/>
      <c r="I168" s="17"/>
      <c r="J168" s="47"/>
      <c r="K168" s="50"/>
      <c r="L168" s="50"/>
      <c r="M168" s="52"/>
      <c r="N168" s="50"/>
      <c r="O168" s="50"/>
      <c r="P168" s="49"/>
      <c r="Q168" s="17"/>
      <c r="R168" s="17"/>
      <c r="S168" s="17"/>
      <c r="T168" s="17"/>
      <c r="U168" s="17"/>
      <c r="V168" s="17"/>
      <c r="W168" s="17"/>
      <c r="X168" s="17"/>
      <c r="Y168" s="17"/>
      <c r="Z168" s="16"/>
      <c r="AA168" s="16"/>
      <c r="AB168" s="331" t="s">
        <v>18</v>
      </c>
      <c r="AC168" s="331" t="s">
        <v>18</v>
      </c>
      <c r="AD168" s="83"/>
      <c r="AE168" s="83"/>
      <c r="AF168" s="83"/>
      <c r="AG168" s="330"/>
      <c r="AH168" s="330"/>
      <c r="AI168" s="330"/>
      <c r="AJ168" s="187"/>
      <c r="AK168" s="187"/>
    </row>
    <row r="169" spans="1:37" s="18" customFormat="1" ht="20.149999999999999" customHeight="1" thickBot="1">
      <c r="A169" s="88" t="str">
        <f t="shared" si="31"/>
        <v>EBITDA</v>
      </c>
      <c r="B169" s="144">
        <v>126</v>
      </c>
      <c r="C169" s="144">
        <v>-252</v>
      </c>
      <c r="D169" s="469" t="s">
        <v>434</v>
      </c>
      <c r="E169" s="144">
        <v>612</v>
      </c>
      <c r="F169" s="144">
        <v>280</v>
      </c>
      <c r="G169" s="470">
        <v>1.19</v>
      </c>
      <c r="H169" s="17"/>
      <c r="I169" s="17"/>
      <c r="J169" s="47"/>
      <c r="K169" s="50"/>
      <c r="L169" s="50"/>
      <c r="M169" s="52"/>
      <c r="N169" s="50"/>
      <c r="O169" s="50"/>
      <c r="P169" s="49"/>
      <c r="Q169" s="17"/>
      <c r="R169" s="17"/>
      <c r="S169" s="17"/>
      <c r="T169" s="17"/>
      <c r="U169" s="17"/>
      <c r="V169" s="17"/>
      <c r="W169" s="17"/>
      <c r="X169" s="17"/>
      <c r="Y169" s="17"/>
      <c r="Z169" s="16"/>
      <c r="AA169" s="16"/>
      <c r="AB169" s="331" t="s">
        <v>16</v>
      </c>
      <c r="AC169" s="331" t="s">
        <v>16</v>
      </c>
      <c r="AD169" s="83"/>
      <c r="AE169" s="83"/>
      <c r="AF169" s="83"/>
      <c r="AG169" s="330"/>
      <c r="AH169" s="330"/>
      <c r="AI169" s="330"/>
      <c r="AJ169" s="187"/>
      <c r="AK169" s="187"/>
    </row>
    <row r="170" spans="1:37" s="18" customFormat="1" ht="20.149999999999999" customHeight="1">
      <c r="A170" s="88"/>
      <c r="B170" s="122"/>
      <c r="C170" s="122"/>
      <c r="D170" s="197"/>
      <c r="E170" s="122"/>
      <c r="F170" s="122"/>
      <c r="G170" s="19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6"/>
      <c r="AA170" s="16"/>
      <c r="AB170" s="331"/>
      <c r="AC170" s="331"/>
      <c r="AD170" s="83"/>
      <c r="AE170" s="83"/>
      <c r="AF170" s="83"/>
      <c r="AG170" s="330"/>
      <c r="AH170" s="330"/>
      <c r="AI170" s="330"/>
      <c r="AJ170" s="187"/>
      <c r="AK170" s="187"/>
    </row>
    <row r="171" spans="1:37" s="11" customFormat="1" ht="21" customHeight="1" thickBot="1">
      <c r="A171" s="198" t="str">
        <f t="shared" ref="A171:A176" si="33">IF(B$1="SWITCH TO ENGLISH",AB171,AC171)</f>
        <v xml:space="preserve">Skonsolidowane przepływy pieniężne </v>
      </c>
      <c r="B171" s="117"/>
      <c r="C171" s="117"/>
      <c r="D171" s="117"/>
      <c r="E171" s="138"/>
      <c r="F171" s="138"/>
      <c r="G171" s="138"/>
      <c r="H171" s="17"/>
      <c r="I171" s="17"/>
      <c r="J171" s="516"/>
      <c r="K171" s="516"/>
      <c r="L171" s="516"/>
      <c r="M171" s="516"/>
      <c r="N171" s="39"/>
      <c r="O171" s="39"/>
      <c r="P171" s="39"/>
      <c r="Q171" s="17"/>
      <c r="R171" s="17"/>
      <c r="S171" s="17"/>
      <c r="T171" s="17"/>
      <c r="U171" s="17"/>
      <c r="V171" s="17"/>
      <c r="W171" s="17"/>
      <c r="X171" s="17"/>
      <c r="Y171" s="17"/>
      <c r="Z171" s="13"/>
      <c r="AA171" s="13"/>
      <c r="AB171" s="328" t="s">
        <v>153</v>
      </c>
      <c r="AC171" s="328" t="s">
        <v>154</v>
      </c>
      <c r="AD171" s="333"/>
      <c r="AE171" s="333"/>
      <c r="AF171" s="333"/>
      <c r="AG171" s="334"/>
      <c r="AH171" s="334"/>
      <c r="AI171" s="334"/>
      <c r="AJ171" s="186"/>
      <c r="AK171" s="186"/>
    </row>
    <row r="172" spans="1:37" s="18" customFormat="1" ht="20.149999999999999" customHeight="1" thickBot="1">
      <c r="A172" s="14" t="str">
        <f>IF(B$1="SWITCH TO ENGLISH",AB172,AC172)</f>
        <v>mln PLN</v>
      </c>
      <c r="B172" s="23" t="str">
        <f>B152</f>
        <v>IV kw. 2020</v>
      </c>
      <c r="C172" s="23" t="str">
        <f>C152</f>
        <v>IV kw. 2019</v>
      </c>
      <c r="D172" s="23"/>
      <c r="E172" s="23">
        <f>E152</f>
        <v>2020</v>
      </c>
      <c r="F172" s="23">
        <f>F152</f>
        <v>2019</v>
      </c>
      <c r="G172" s="42"/>
      <c r="H172" s="17"/>
      <c r="I172" s="17"/>
      <c r="J172" s="58"/>
      <c r="K172" s="46"/>
      <c r="L172" s="46"/>
      <c r="M172" s="58"/>
      <c r="N172" s="58"/>
      <c r="O172" s="58"/>
      <c r="P172" s="58"/>
      <c r="Q172" s="17"/>
      <c r="R172" s="17"/>
      <c r="S172" s="17"/>
      <c r="T172" s="17"/>
      <c r="U172" s="17"/>
      <c r="V172" s="17"/>
      <c r="W172" s="17"/>
      <c r="X172" s="17"/>
      <c r="Y172" s="17"/>
      <c r="Z172" s="16"/>
      <c r="AA172" s="16"/>
      <c r="AB172" s="329" t="s">
        <v>155</v>
      </c>
      <c r="AC172" s="329" t="s">
        <v>36</v>
      </c>
      <c r="AD172" s="83"/>
      <c r="AE172" s="83"/>
      <c r="AF172" s="83"/>
      <c r="AG172" s="330"/>
      <c r="AH172" s="330"/>
      <c r="AI172" s="330"/>
      <c r="AJ172" s="187"/>
      <c r="AK172" s="187"/>
    </row>
    <row r="173" spans="1:37" s="18" customFormat="1" ht="20.149999999999999" customHeight="1" thickBot="1">
      <c r="A173" s="88" t="str">
        <f t="shared" si="33"/>
        <v>Operacyjne</v>
      </c>
      <c r="B173" s="199">
        <v>2081</v>
      </c>
      <c r="C173" s="199">
        <v>2055</v>
      </c>
      <c r="D173" s="199"/>
      <c r="E173" s="199">
        <v>10256</v>
      </c>
      <c r="F173" s="199">
        <v>6820</v>
      </c>
      <c r="G173" s="160"/>
      <c r="H173" s="17"/>
      <c r="I173" s="17"/>
      <c r="J173" s="26"/>
      <c r="K173" s="48"/>
      <c r="L173" s="50"/>
      <c r="M173" s="26"/>
      <c r="N173" s="48"/>
      <c r="O173" s="48"/>
      <c r="P173" s="26"/>
      <c r="Q173" s="17"/>
      <c r="R173" s="17"/>
      <c r="S173" s="17"/>
      <c r="T173" s="17"/>
      <c r="U173" s="17"/>
      <c r="V173" s="17"/>
      <c r="W173" s="17"/>
      <c r="X173" s="17"/>
      <c r="Y173" s="17"/>
      <c r="Z173" s="16"/>
      <c r="AA173" s="16"/>
      <c r="AB173" s="331" t="s">
        <v>156</v>
      </c>
      <c r="AC173" s="331" t="s">
        <v>157</v>
      </c>
      <c r="AD173" s="83"/>
      <c r="AE173" s="83"/>
      <c r="AF173" s="83"/>
      <c r="AG173" s="330"/>
      <c r="AH173" s="330"/>
      <c r="AI173" s="330"/>
      <c r="AJ173" s="187"/>
      <c r="AK173" s="187"/>
    </row>
    <row r="174" spans="1:37" s="18" customFormat="1" ht="20.149999999999999" customHeight="1" thickBot="1">
      <c r="A174" s="88" t="str">
        <f t="shared" si="33"/>
        <v>Inwestycyjne</v>
      </c>
      <c r="B174" s="200">
        <v>-1355</v>
      </c>
      <c r="C174" s="200">
        <v>-2014</v>
      </c>
      <c r="D174" s="200"/>
      <c r="E174" s="200">
        <v>-6037</v>
      </c>
      <c r="F174" s="200">
        <v>-6865</v>
      </c>
      <c r="G174" s="201"/>
      <c r="H174" s="17"/>
      <c r="I174" s="17"/>
      <c r="J174" s="26"/>
      <c r="K174" s="48"/>
      <c r="L174" s="48"/>
      <c r="M174" s="76"/>
      <c r="N174" s="48"/>
      <c r="O174" s="48"/>
      <c r="P174" s="76"/>
      <c r="Q174" s="17"/>
      <c r="R174" s="17"/>
      <c r="S174" s="17"/>
      <c r="T174" s="17"/>
      <c r="U174" s="17"/>
      <c r="V174" s="17"/>
      <c r="W174" s="17"/>
      <c r="X174" s="17"/>
      <c r="Y174" s="17"/>
      <c r="Z174" s="16"/>
      <c r="AA174" s="16"/>
      <c r="AB174" s="331" t="s">
        <v>158</v>
      </c>
      <c r="AC174" s="331" t="s">
        <v>159</v>
      </c>
      <c r="AD174" s="327"/>
      <c r="AE174" s="327"/>
      <c r="AF174" s="327"/>
      <c r="AG174" s="330"/>
      <c r="AH174" s="330"/>
      <c r="AI174" s="330"/>
      <c r="AJ174" s="187"/>
      <c r="AK174" s="187"/>
    </row>
    <row r="175" spans="1:37" s="18" customFormat="1" ht="20.149999999999999" customHeight="1" thickBot="1">
      <c r="A175" s="108" t="str">
        <f t="shared" si="33"/>
        <v>Finansowe</v>
      </c>
      <c r="B175" s="500">
        <v>106</v>
      </c>
      <c r="C175" s="500">
        <v>-469</v>
      </c>
      <c r="D175" s="500"/>
      <c r="E175" s="500">
        <v>-1357</v>
      </c>
      <c r="F175" s="500">
        <v>77</v>
      </c>
      <c r="G175" s="161"/>
      <c r="H175" s="17"/>
      <c r="I175" s="17"/>
      <c r="J175" s="26"/>
      <c r="K175" s="50"/>
      <c r="L175" s="48"/>
      <c r="M175" s="26"/>
      <c r="N175" s="50"/>
      <c r="O175" s="50"/>
      <c r="P175" s="26"/>
      <c r="Q175" s="17"/>
      <c r="R175" s="17"/>
      <c r="S175" s="17"/>
      <c r="T175" s="17"/>
      <c r="U175" s="17"/>
      <c r="V175" s="17"/>
      <c r="W175" s="17"/>
      <c r="X175" s="17"/>
      <c r="Y175" s="17"/>
      <c r="Z175" s="16"/>
      <c r="AA175" s="16"/>
      <c r="AB175" s="331" t="s">
        <v>160</v>
      </c>
      <c r="AC175" s="331" t="s">
        <v>161</v>
      </c>
      <c r="AD175" s="360"/>
      <c r="AE175" s="360"/>
      <c r="AF175" s="360"/>
      <c r="AG175" s="363"/>
      <c r="AH175" s="363"/>
      <c r="AI175" s="363"/>
      <c r="AJ175" s="187"/>
      <c r="AK175" s="187"/>
    </row>
    <row r="176" spans="1:37" s="18" customFormat="1" ht="20.149999999999999" customHeight="1" thickBot="1">
      <c r="A176" s="88" t="str">
        <f t="shared" si="33"/>
        <v>Zmiana środków pieniężnych i ich ekwiwalentów</v>
      </c>
      <c r="B176" s="208">
        <v>832</v>
      </c>
      <c r="C176" s="202">
        <v>-428</v>
      </c>
      <c r="D176" s="202"/>
      <c r="E176" s="208">
        <v>2862</v>
      </c>
      <c r="F176" s="202">
        <v>32</v>
      </c>
      <c r="G176" s="163"/>
      <c r="H176" s="17"/>
      <c r="I176" s="17"/>
      <c r="J176" s="26"/>
      <c r="K176" s="77"/>
      <c r="L176" s="50"/>
      <c r="M176" s="26"/>
      <c r="N176" s="77"/>
      <c r="O176" s="48"/>
      <c r="P176" s="26"/>
      <c r="Q176" s="17"/>
      <c r="R176" s="17"/>
      <c r="S176" s="17"/>
      <c r="T176" s="17"/>
      <c r="U176" s="17"/>
      <c r="V176" s="17"/>
      <c r="W176" s="17"/>
      <c r="X176" s="17"/>
      <c r="Y176" s="17"/>
      <c r="Z176" s="16"/>
      <c r="AA176" s="16"/>
      <c r="AB176" s="331" t="s">
        <v>162</v>
      </c>
      <c r="AC176" s="331" t="s">
        <v>163</v>
      </c>
      <c r="AD176" s="360"/>
      <c r="AE176" s="360"/>
      <c r="AF176" s="360"/>
      <c r="AG176" s="363"/>
      <c r="AH176" s="363"/>
      <c r="AI176" s="363"/>
      <c r="AJ176" s="187"/>
      <c r="AK176" s="187"/>
    </row>
    <row r="177" spans="1:37" s="18" customFormat="1" ht="20.149999999999999" customHeight="1">
      <c r="A177" s="134"/>
      <c r="B177" s="203"/>
      <c r="C177" s="203"/>
      <c r="D177" s="204"/>
      <c r="E177" s="93"/>
      <c r="F177" s="93"/>
      <c r="G177" s="93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6"/>
      <c r="AA177" s="16"/>
      <c r="AB177" s="332"/>
      <c r="AC177" s="329"/>
      <c r="AD177" s="360"/>
      <c r="AE177" s="360"/>
      <c r="AF177" s="360"/>
      <c r="AG177" s="363"/>
      <c r="AH177" s="363"/>
      <c r="AI177" s="363"/>
      <c r="AJ177" s="187"/>
      <c r="AK177" s="187"/>
    </row>
    <row r="178" spans="1:37" s="11" customFormat="1" ht="20.149999999999999" customHeight="1" thickBot="1">
      <c r="A178" s="205" t="str">
        <f t="shared" ref="A178:A187" si="34">IF(B$1="SWITCH TO ENGLISH",AB178,AC178)</f>
        <v xml:space="preserve"> Dane z bilansu skonsolidowanego</v>
      </c>
      <c r="B178" s="90"/>
      <c r="C178" s="90"/>
      <c r="D178" s="90"/>
      <c r="E178" s="138"/>
      <c r="F178" s="138"/>
      <c r="G178" s="138"/>
      <c r="H178" s="17"/>
      <c r="I178" s="17"/>
      <c r="J178" s="517"/>
      <c r="K178" s="517"/>
      <c r="L178" s="517"/>
      <c r="M178" s="517"/>
      <c r="N178" s="517"/>
      <c r="O178" s="517"/>
      <c r="P178" s="517"/>
      <c r="Q178" s="17"/>
      <c r="R178" s="17"/>
      <c r="S178" s="17"/>
      <c r="T178" s="17"/>
      <c r="U178" s="17"/>
      <c r="V178" s="17"/>
      <c r="W178" s="17"/>
      <c r="X178" s="17"/>
      <c r="Y178" s="17"/>
      <c r="Z178" s="13"/>
      <c r="AA178" s="13"/>
      <c r="AB178" s="331" t="s">
        <v>164</v>
      </c>
      <c r="AC178" s="331" t="s">
        <v>165</v>
      </c>
      <c r="AD178" s="374" t="s">
        <v>412</v>
      </c>
      <c r="AE178" s="374" t="s">
        <v>456</v>
      </c>
      <c r="AF178" s="374" t="s">
        <v>457</v>
      </c>
      <c r="AG178" s="374" t="s">
        <v>413</v>
      </c>
      <c r="AH178" s="374" t="s">
        <v>414</v>
      </c>
      <c r="AI178" s="374" t="s">
        <v>415</v>
      </c>
      <c r="AJ178" s="186"/>
      <c r="AK178" s="186"/>
    </row>
    <row r="179" spans="1:37" s="18" customFormat="1" ht="20.149999999999999" customHeight="1" thickBot="1">
      <c r="A179" s="28" t="str">
        <f t="shared" si="34"/>
        <v>mln PLN</v>
      </c>
      <c r="B179" s="29" t="str">
        <f>IF($B$1="SWITCH TO ENGLISH",AD178,AD179)</f>
        <v>B.Z. IV kw. 2020</v>
      </c>
      <c r="C179" s="29" t="str">
        <f t="shared" ref="C179:G179" si="35">IF($B$1="SWITCH TO ENGLISH",AE178,AE179)</f>
        <v>B.O. IV kw. 2020</v>
      </c>
      <c r="D179" s="29" t="str">
        <f t="shared" si="35"/>
        <v>∆ IV kw. 2020</v>
      </c>
      <c r="E179" s="29" t="str">
        <f t="shared" si="35"/>
        <v>B.Z. 2020</v>
      </c>
      <c r="F179" s="29" t="str">
        <f t="shared" si="35"/>
        <v>B.O. 2020</v>
      </c>
      <c r="G179" s="43" t="str">
        <f t="shared" si="35"/>
        <v>∆ 2020</v>
      </c>
      <c r="H179" s="17"/>
      <c r="I179" s="17"/>
      <c r="J179" s="37"/>
      <c r="K179" s="38"/>
      <c r="L179" s="38"/>
      <c r="M179" s="38"/>
      <c r="N179" s="38"/>
      <c r="O179" s="38"/>
      <c r="P179" s="38"/>
      <c r="Q179" s="17"/>
      <c r="R179" s="17"/>
      <c r="S179" s="17"/>
      <c r="T179" s="17"/>
      <c r="U179" s="17"/>
      <c r="V179" s="17"/>
      <c r="W179" s="17"/>
      <c r="X179" s="17"/>
      <c r="Y179" s="17"/>
      <c r="Z179" s="16"/>
      <c r="AA179" s="16"/>
      <c r="AB179" s="331" t="s">
        <v>155</v>
      </c>
      <c r="AC179" s="331" t="s">
        <v>36</v>
      </c>
      <c r="AD179" s="374" t="s">
        <v>416</v>
      </c>
      <c r="AE179" s="374" t="s">
        <v>417</v>
      </c>
      <c r="AF179" s="374" t="s">
        <v>418</v>
      </c>
      <c r="AG179" s="374" t="s">
        <v>419</v>
      </c>
      <c r="AH179" s="374" t="s">
        <v>420</v>
      </c>
      <c r="AI179" s="374" t="s">
        <v>415</v>
      </c>
      <c r="AJ179" s="187"/>
      <c r="AK179" s="187"/>
    </row>
    <row r="180" spans="1:37" s="30" customFormat="1" ht="20.149999999999999" customHeight="1">
      <c r="A180" s="214" t="str">
        <f t="shared" si="34"/>
        <v>Środki pieniężne i ekwiwalenty</v>
      </c>
      <c r="B180" s="181">
        <v>4189</v>
      </c>
      <c r="C180" s="491">
        <v>3340</v>
      </c>
      <c r="D180" s="496">
        <f>B180-C180</f>
        <v>849</v>
      </c>
      <c r="E180" s="181">
        <v>4189</v>
      </c>
      <c r="F180" s="181">
        <v>1313</v>
      </c>
      <c r="G180" s="496">
        <f>E180-F180</f>
        <v>2876</v>
      </c>
      <c r="H180" s="17"/>
      <c r="I180" s="17"/>
      <c r="J180" s="26"/>
      <c r="K180" s="48"/>
      <c r="L180" s="48"/>
      <c r="M180" s="77"/>
      <c r="N180" s="48"/>
      <c r="O180" s="48"/>
      <c r="P180" s="7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331" t="s">
        <v>166</v>
      </c>
      <c r="AC180" s="331" t="s">
        <v>167</v>
      </c>
      <c r="AD180" s="360"/>
      <c r="AE180" s="360"/>
      <c r="AF180" s="360"/>
      <c r="AG180" s="363"/>
      <c r="AH180" s="363"/>
      <c r="AI180" s="363"/>
      <c r="AJ180" s="189"/>
      <c r="AK180" s="189"/>
    </row>
    <row r="181" spans="1:37" s="30" customFormat="1" ht="20.149999999999999" customHeight="1">
      <c r="A181" s="171" t="str">
        <f t="shared" si="34"/>
        <v xml:space="preserve">Lokaty i depozyty krótkoterminowe </v>
      </c>
      <c r="B181" s="153">
        <v>46</v>
      </c>
      <c r="C181" s="492">
        <v>8</v>
      </c>
      <c r="D181" s="497">
        <f t="shared" ref="D181:D186" si="36">B181-C181</f>
        <v>38</v>
      </c>
      <c r="E181" s="153">
        <v>46</v>
      </c>
      <c r="F181" s="153">
        <v>8</v>
      </c>
      <c r="G181" s="497">
        <f t="shared" ref="G181:G186" si="37">E181-F181</f>
        <v>38</v>
      </c>
      <c r="H181" s="17"/>
      <c r="I181" s="17"/>
      <c r="J181" s="26"/>
      <c r="K181" s="50"/>
      <c r="L181" s="50"/>
      <c r="M181" s="50"/>
      <c r="N181" s="50"/>
      <c r="O181" s="50"/>
      <c r="P181" s="50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331" t="s">
        <v>168</v>
      </c>
      <c r="AC181" s="331" t="s">
        <v>169</v>
      </c>
      <c r="AD181" s="365"/>
      <c r="AE181" s="365"/>
      <c r="AF181" s="365"/>
      <c r="AG181" s="363"/>
      <c r="AH181" s="363"/>
      <c r="AI181" s="363"/>
      <c r="AJ181" s="189"/>
      <c r="AK181" s="189"/>
    </row>
    <row r="182" spans="1:37" s="30" customFormat="1" ht="20.149999999999999" customHeight="1" thickBot="1">
      <c r="A182" s="178" t="str">
        <f t="shared" si="34"/>
        <v>Środki o ograniczonej możliwości dysponowania (korekta)</v>
      </c>
      <c r="B182" s="490">
        <v>-1239</v>
      </c>
      <c r="C182" s="493">
        <v>-557</v>
      </c>
      <c r="D182" s="498">
        <f t="shared" si="36"/>
        <v>-682</v>
      </c>
      <c r="E182" s="493">
        <v>-1239</v>
      </c>
      <c r="F182" s="493">
        <v>-428</v>
      </c>
      <c r="G182" s="498">
        <f t="shared" si="37"/>
        <v>-811</v>
      </c>
      <c r="H182" s="17"/>
      <c r="I182" s="17"/>
      <c r="J182" s="26"/>
      <c r="K182" s="50"/>
      <c r="L182" s="50"/>
      <c r="M182" s="50"/>
      <c r="N182" s="50"/>
      <c r="O182" s="50"/>
      <c r="P182" s="50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331" t="s">
        <v>170</v>
      </c>
      <c r="AC182" s="331" t="s">
        <v>171</v>
      </c>
      <c r="AD182" s="365"/>
      <c r="AE182" s="365"/>
      <c r="AF182" s="365"/>
      <c r="AG182" s="363"/>
      <c r="AH182" s="363"/>
      <c r="AI182" s="363"/>
      <c r="AJ182" s="189"/>
      <c r="AK182" s="189"/>
    </row>
    <row r="183" spans="1:37" s="30" customFormat="1" ht="20.149999999999999" customHeight="1" thickBot="1">
      <c r="A183" s="215" t="str">
        <f t="shared" si="34"/>
        <v>Środki pieniężne w dyspozycji Grupy PGE</v>
      </c>
      <c r="B183" s="206">
        <v>2996</v>
      </c>
      <c r="C183" s="494">
        <v>2791</v>
      </c>
      <c r="D183" s="499">
        <f t="shared" si="36"/>
        <v>205</v>
      </c>
      <c r="E183" s="206">
        <v>2996</v>
      </c>
      <c r="F183" s="206">
        <v>893</v>
      </c>
      <c r="G183" s="499">
        <f t="shared" si="37"/>
        <v>2103</v>
      </c>
      <c r="H183" s="17"/>
      <c r="I183" s="17"/>
      <c r="J183" s="59"/>
      <c r="K183" s="57"/>
      <c r="L183" s="71"/>
      <c r="M183" s="50"/>
      <c r="N183" s="57"/>
      <c r="O183" s="71"/>
      <c r="P183" s="50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329" t="s">
        <v>172</v>
      </c>
      <c r="AC183" s="329" t="s">
        <v>173</v>
      </c>
      <c r="AD183" s="365"/>
      <c r="AE183" s="365"/>
      <c r="AF183" s="365"/>
      <c r="AG183" s="363"/>
      <c r="AH183" s="363"/>
      <c r="AI183" s="363"/>
      <c r="AJ183" s="189"/>
      <c r="AK183" s="189"/>
    </row>
    <row r="184" spans="1:37" s="30" customFormat="1" ht="20.149999999999999" customHeight="1" thickBot="1">
      <c r="A184" s="216" t="str">
        <f t="shared" si="34"/>
        <v>Krótkoterminowe zadłużenie finansowe</v>
      </c>
      <c r="B184" s="207">
        <v>-1384</v>
      </c>
      <c r="C184" s="495">
        <v>-1312</v>
      </c>
      <c r="D184" s="208">
        <f t="shared" si="36"/>
        <v>-72</v>
      </c>
      <c r="E184" s="207">
        <v>-1384</v>
      </c>
      <c r="F184" s="207">
        <v>-1449</v>
      </c>
      <c r="G184" s="208">
        <f t="shared" si="37"/>
        <v>65</v>
      </c>
      <c r="H184" s="17"/>
      <c r="I184" s="17"/>
      <c r="J184" s="26"/>
      <c r="K184" s="48"/>
      <c r="L184" s="48"/>
      <c r="M184" s="50"/>
      <c r="N184" s="48"/>
      <c r="O184" s="48"/>
      <c r="P184" s="48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331" t="s">
        <v>174</v>
      </c>
      <c r="AC184" s="331" t="s">
        <v>175</v>
      </c>
      <c r="AD184" s="365"/>
      <c r="AE184" s="365"/>
      <c r="AF184" s="365"/>
      <c r="AG184" s="363"/>
      <c r="AH184" s="363"/>
      <c r="AI184" s="363"/>
      <c r="AJ184" s="189"/>
      <c r="AK184" s="189"/>
    </row>
    <row r="185" spans="1:37" s="30" customFormat="1" ht="20.149999999999999" customHeight="1" thickBot="1">
      <c r="A185" s="217" t="str">
        <f t="shared" si="34"/>
        <v>Długoterminowe zadłużenie finansowe</v>
      </c>
      <c r="B185" s="209">
        <v>-10025</v>
      </c>
      <c r="C185" s="209">
        <v>-10036</v>
      </c>
      <c r="D185" s="210">
        <f t="shared" si="36"/>
        <v>11</v>
      </c>
      <c r="E185" s="209">
        <v>-10025</v>
      </c>
      <c r="F185" s="209">
        <v>-10859</v>
      </c>
      <c r="G185" s="210">
        <f t="shared" si="37"/>
        <v>834</v>
      </c>
      <c r="H185" s="17"/>
      <c r="I185" s="17"/>
      <c r="J185" s="26"/>
      <c r="K185" s="48"/>
      <c r="L185" s="48"/>
      <c r="M185" s="50"/>
      <c r="N185" s="48"/>
      <c r="O185" s="48"/>
      <c r="P185" s="48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331" t="s">
        <v>176</v>
      </c>
      <c r="AC185" s="331" t="s">
        <v>177</v>
      </c>
      <c r="AD185" s="365"/>
      <c r="AE185" s="365"/>
      <c r="AF185" s="365"/>
      <c r="AG185" s="363"/>
      <c r="AH185" s="363"/>
      <c r="AI185" s="363"/>
      <c r="AJ185" s="189"/>
      <c r="AK185" s="189"/>
    </row>
    <row r="186" spans="1:37" s="18" customFormat="1" ht="20.149999999999999" customHeight="1" thickBot="1">
      <c r="A186" s="218" t="str">
        <f t="shared" si="34"/>
        <v>Łącznie zadłużenie finansowe (brutto)</v>
      </c>
      <c r="B186" s="211">
        <v>-11409</v>
      </c>
      <c r="C186" s="211">
        <v>-11348</v>
      </c>
      <c r="D186" s="212">
        <f t="shared" si="36"/>
        <v>-61</v>
      </c>
      <c r="E186" s="211">
        <v>-11409</v>
      </c>
      <c r="F186" s="211">
        <v>-12308</v>
      </c>
      <c r="G186" s="212">
        <f t="shared" si="37"/>
        <v>899</v>
      </c>
      <c r="H186" s="17"/>
      <c r="I186" s="17"/>
      <c r="J186" s="59"/>
      <c r="K186" s="71"/>
      <c r="L186" s="71"/>
      <c r="M186" s="50"/>
      <c r="N186" s="71"/>
      <c r="O186" s="71"/>
      <c r="P186" s="48"/>
      <c r="Q186" s="17"/>
      <c r="R186" s="17"/>
      <c r="S186" s="17"/>
      <c r="T186" s="17"/>
      <c r="U186" s="17"/>
      <c r="V186" s="17"/>
      <c r="W186" s="17"/>
      <c r="X186" s="17"/>
      <c r="Y186" s="17"/>
      <c r="Z186" s="16"/>
      <c r="AA186" s="16"/>
      <c r="AB186" s="329" t="s">
        <v>178</v>
      </c>
      <c r="AC186" s="331" t="s">
        <v>179</v>
      </c>
      <c r="AD186" s="365"/>
      <c r="AE186" s="365"/>
      <c r="AF186" s="365"/>
      <c r="AG186" s="363"/>
      <c r="AH186" s="363"/>
      <c r="AI186" s="363"/>
      <c r="AJ186" s="187"/>
      <c r="AK186" s="187"/>
    </row>
    <row r="187" spans="1:37" s="32" customFormat="1" ht="20.149999999999999" customHeight="1" thickBot="1">
      <c r="A187" s="219" t="str">
        <f t="shared" si="34"/>
        <v>Zadłużenie netto</v>
      </c>
      <c r="B187" s="213">
        <v>-8413</v>
      </c>
      <c r="C187" s="213">
        <v>-8557</v>
      </c>
      <c r="D187" s="208">
        <f>B187-C187</f>
        <v>144</v>
      </c>
      <c r="E187" s="213">
        <v>-8413</v>
      </c>
      <c r="F187" s="213">
        <v>-11415</v>
      </c>
      <c r="G187" s="208">
        <f>E187-F187</f>
        <v>3002</v>
      </c>
      <c r="H187" s="17"/>
      <c r="I187" s="17"/>
      <c r="J187" s="59"/>
      <c r="K187" s="71"/>
      <c r="L187" s="71"/>
      <c r="M187" s="50"/>
      <c r="N187" s="71"/>
      <c r="O187" s="71"/>
      <c r="P187" s="48"/>
      <c r="Q187" s="5"/>
      <c r="R187" s="5"/>
      <c r="S187" s="5"/>
      <c r="T187" s="5"/>
      <c r="U187" s="5"/>
      <c r="V187" s="5"/>
      <c r="W187" s="5"/>
      <c r="X187" s="5"/>
      <c r="Y187" s="5"/>
      <c r="Z187" s="31"/>
      <c r="AA187" s="31"/>
      <c r="AB187" s="329" t="s">
        <v>199</v>
      </c>
      <c r="AC187" s="329" t="s">
        <v>200</v>
      </c>
      <c r="AD187" s="375"/>
      <c r="AE187" s="375"/>
      <c r="AF187" s="375"/>
      <c r="AG187" s="376"/>
      <c r="AH187" s="376"/>
      <c r="AI187" s="376"/>
      <c r="AJ187" s="190"/>
      <c r="AK187" s="190"/>
    </row>
    <row r="188" spans="1:37">
      <c r="A188" s="220"/>
      <c r="B188" s="137"/>
      <c r="C188" s="137"/>
      <c r="D188" s="137"/>
      <c r="E188" s="221"/>
      <c r="F188" s="221"/>
      <c r="G188" s="221"/>
      <c r="AD188" s="365"/>
      <c r="AE188" s="365"/>
      <c r="AF188" s="365"/>
      <c r="AG188" s="377"/>
      <c r="AH188" s="377"/>
      <c r="AI188" s="377"/>
      <c r="AJ188" s="191"/>
      <c r="AK188" s="191"/>
    </row>
    <row r="189" spans="1:37">
      <c r="AD189" s="365"/>
      <c r="AE189" s="365"/>
      <c r="AF189" s="365"/>
      <c r="AG189" s="377"/>
      <c r="AH189" s="377"/>
      <c r="AI189" s="377"/>
      <c r="AJ189" s="191"/>
      <c r="AK189" s="191"/>
    </row>
    <row r="190" spans="1:37">
      <c r="AD190" s="365"/>
      <c r="AE190" s="365"/>
      <c r="AF190" s="365"/>
      <c r="AG190" s="377"/>
      <c r="AH190" s="377"/>
      <c r="AI190" s="377"/>
      <c r="AJ190" s="191"/>
      <c r="AK190" s="191"/>
    </row>
    <row r="191" spans="1:37">
      <c r="E191" s="19"/>
      <c r="F191" s="19"/>
      <c r="G191" s="19"/>
      <c r="AD191" s="365"/>
      <c r="AE191" s="365"/>
      <c r="AF191" s="365"/>
      <c r="AG191" s="377"/>
      <c r="AH191" s="377"/>
      <c r="AI191" s="377"/>
      <c r="AJ191" s="191"/>
      <c r="AK191" s="191"/>
    </row>
    <row r="192" spans="1:37">
      <c r="E192" s="19"/>
      <c r="F192" s="19"/>
      <c r="G192" s="19"/>
      <c r="AD192" s="365"/>
      <c r="AE192" s="365"/>
      <c r="AF192" s="365"/>
      <c r="AG192" s="377"/>
      <c r="AH192" s="377"/>
      <c r="AI192" s="377"/>
      <c r="AJ192" s="191"/>
      <c r="AK192" s="191"/>
    </row>
    <row r="193" spans="2:37">
      <c r="B193" s="36"/>
      <c r="C193" s="36"/>
      <c r="D193" s="36"/>
      <c r="E193" s="36"/>
      <c r="F193" s="36"/>
      <c r="G193" s="36"/>
      <c r="AD193" s="365"/>
      <c r="AE193" s="365"/>
      <c r="AF193" s="365"/>
      <c r="AG193" s="377"/>
      <c r="AH193" s="377"/>
      <c r="AI193" s="377"/>
      <c r="AJ193" s="191"/>
      <c r="AK193" s="191"/>
    </row>
    <row r="194" spans="2:37">
      <c r="E194" s="19"/>
      <c r="F194" s="19"/>
      <c r="G194" s="19"/>
      <c r="AD194" s="365"/>
      <c r="AE194" s="365"/>
      <c r="AF194" s="365"/>
      <c r="AG194" s="377"/>
      <c r="AH194" s="377"/>
      <c r="AI194" s="377"/>
      <c r="AJ194" s="191"/>
      <c r="AK194" s="191"/>
    </row>
    <row r="195" spans="2:37">
      <c r="B195" s="36"/>
      <c r="C195" s="36"/>
      <c r="D195" s="36"/>
      <c r="E195" s="36"/>
      <c r="F195" s="36"/>
      <c r="G195" s="36"/>
      <c r="AD195" s="365"/>
      <c r="AE195" s="365"/>
      <c r="AF195" s="365"/>
      <c r="AG195" s="377"/>
      <c r="AH195" s="377"/>
      <c r="AI195" s="377"/>
      <c r="AJ195" s="191"/>
      <c r="AK195" s="191"/>
    </row>
    <row r="196" spans="2:37">
      <c r="AD196" s="365"/>
      <c r="AE196" s="365"/>
      <c r="AF196" s="365"/>
      <c r="AG196" s="377"/>
      <c r="AH196" s="377"/>
      <c r="AI196" s="377"/>
      <c r="AJ196" s="191"/>
      <c r="AK196" s="191"/>
    </row>
    <row r="197" spans="2:37">
      <c r="AJ197" s="191"/>
      <c r="AK197" s="191"/>
    </row>
    <row r="198" spans="2:37">
      <c r="AJ198" s="191"/>
      <c r="AK198" s="191"/>
    </row>
    <row r="199" spans="2:37">
      <c r="AJ199" s="191"/>
      <c r="AK199" s="191"/>
    </row>
    <row r="200" spans="2:37">
      <c r="AJ200" s="191"/>
      <c r="AK200" s="191"/>
    </row>
    <row r="201" spans="2:37">
      <c r="AJ201" s="191"/>
      <c r="AK201" s="191"/>
    </row>
    <row r="202" spans="2:37">
      <c r="AJ202" s="191"/>
      <c r="AK202" s="191"/>
    </row>
    <row r="203" spans="2:37">
      <c r="AJ203" s="191"/>
      <c r="AK203" s="191"/>
    </row>
    <row r="204" spans="2:37">
      <c r="AJ204" s="191"/>
      <c r="AK204" s="191"/>
    </row>
    <row r="205" spans="2:37">
      <c r="AJ205" s="191"/>
      <c r="AK205" s="191"/>
    </row>
    <row r="206" spans="2:37">
      <c r="AJ206" s="191"/>
      <c r="AK206" s="191"/>
    </row>
    <row r="207" spans="2:37">
      <c r="AJ207" s="191"/>
      <c r="AK207" s="191"/>
    </row>
    <row r="208" spans="2:37">
      <c r="AJ208" s="191"/>
      <c r="AK208" s="191"/>
    </row>
    <row r="209" spans="36:37">
      <c r="AJ209" s="191"/>
      <c r="AK209" s="191"/>
    </row>
    <row r="210" spans="36:37">
      <c r="AJ210" s="191"/>
      <c r="AK210" s="191"/>
    </row>
    <row r="211" spans="36:37">
      <c r="AJ211" s="191"/>
      <c r="AK211" s="191"/>
    </row>
    <row r="212" spans="36:37">
      <c r="AJ212" s="191"/>
      <c r="AK212" s="191"/>
    </row>
    <row r="213" spans="36:37">
      <c r="AJ213" s="191"/>
      <c r="AK213" s="191"/>
    </row>
    <row r="214" spans="36:37">
      <c r="AJ214" s="191"/>
      <c r="AK214" s="191"/>
    </row>
    <row r="215" spans="36:37">
      <c r="AJ215" s="191"/>
      <c r="AK215" s="191"/>
    </row>
    <row r="216" spans="36:37">
      <c r="AJ216" s="191"/>
      <c r="AK216" s="191"/>
    </row>
    <row r="217" spans="36:37">
      <c r="AJ217" s="191"/>
      <c r="AK217" s="191"/>
    </row>
    <row r="218" spans="36:37">
      <c r="AJ218" s="191"/>
      <c r="AK218" s="191"/>
    </row>
    <row r="219" spans="36:37">
      <c r="AJ219" s="191"/>
      <c r="AK219" s="191"/>
    </row>
    <row r="220" spans="36:37">
      <c r="AJ220" s="191"/>
      <c r="AK220" s="191"/>
    </row>
    <row r="221" spans="36:37">
      <c r="AJ221" s="191"/>
      <c r="AK221" s="191"/>
    </row>
    <row r="222" spans="36:37">
      <c r="AJ222" s="191"/>
      <c r="AK222" s="191"/>
    </row>
    <row r="223" spans="36:37">
      <c r="AJ223" s="191"/>
      <c r="AK223" s="191"/>
    </row>
    <row r="224" spans="36:37">
      <c r="AJ224" s="191"/>
      <c r="AK224" s="191"/>
    </row>
    <row r="225" spans="36:37">
      <c r="AJ225" s="191"/>
      <c r="AK225" s="191"/>
    </row>
    <row r="226" spans="36:37">
      <c r="AJ226" s="191"/>
      <c r="AK226" s="191"/>
    </row>
    <row r="227" spans="36:37">
      <c r="AJ227" s="191"/>
      <c r="AK227" s="191"/>
    </row>
    <row r="228" spans="36:37">
      <c r="AJ228" s="191"/>
      <c r="AK228" s="191"/>
    </row>
    <row r="229" spans="36:37">
      <c r="AJ229" s="191"/>
      <c r="AK229" s="191"/>
    </row>
  </sheetData>
  <mergeCells count="4">
    <mergeCell ref="J69:P69"/>
    <mergeCell ref="J92:M92"/>
    <mergeCell ref="J171:M171"/>
    <mergeCell ref="J178:P178"/>
  </mergeCells>
  <conditionalFormatting sqref="G51:G53">
    <cfRule type="cellIs" dxfId="65" priority="41" operator="lessThan">
      <formula>0</formula>
    </cfRule>
    <cfRule type="cellIs" dxfId="64" priority="42" operator="greaterThanOrEqual">
      <formula>0</formula>
    </cfRule>
  </conditionalFormatting>
  <conditionalFormatting sqref="D71:D77">
    <cfRule type="cellIs" dxfId="63" priority="79" operator="lessThan">
      <formula>0</formula>
    </cfRule>
    <cfRule type="cellIs" dxfId="62" priority="80" operator="greaterThanOrEqual">
      <formula>0</formula>
    </cfRule>
  </conditionalFormatting>
  <conditionalFormatting sqref="G71:G75">
    <cfRule type="cellIs" dxfId="61" priority="77" operator="lessThan">
      <formula>0</formula>
    </cfRule>
    <cfRule type="cellIs" dxfId="60" priority="78" operator="greaterThanOrEqual">
      <formula>0</formula>
    </cfRule>
  </conditionalFormatting>
  <conditionalFormatting sqref="G76:G77">
    <cfRule type="cellIs" dxfId="59" priority="75" operator="lessThan">
      <formula>0</formula>
    </cfRule>
    <cfRule type="cellIs" dxfId="58" priority="76" operator="greaterThanOrEqual">
      <formula>0</formula>
    </cfRule>
  </conditionalFormatting>
  <conditionalFormatting sqref="D78:D85">
    <cfRule type="cellIs" dxfId="57" priority="73" operator="greaterThan">
      <formula>0</formula>
    </cfRule>
    <cfRule type="cellIs" dxfId="56" priority="74" operator="lessThanOrEqual">
      <formula>0</formula>
    </cfRule>
  </conditionalFormatting>
  <conditionalFormatting sqref="G78:G85">
    <cfRule type="cellIs" dxfId="55" priority="71" operator="greaterThan">
      <formula>0</formula>
    </cfRule>
    <cfRule type="cellIs" dxfId="54" priority="72" operator="lessThanOrEqual">
      <formula>0</formula>
    </cfRule>
  </conditionalFormatting>
  <conditionalFormatting sqref="D89:D90">
    <cfRule type="cellIs" dxfId="53" priority="69" operator="lessThan">
      <formula>0</formula>
    </cfRule>
    <cfRule type="cellIs" dxfId="52" priority="70" operator="greaterThanOrEqual">
      <formula>0</formula>
    </cfRule>
  </conditionalFormatting>
  <conditionalFormatting sqref="G88:G90">
    <cfRule type="cellIs" dxfId="51" priority="67" operator="lessThan">
      <formula>0</formula>
    </cfRule>
    <cfRule type="cellIs" dxfId="50" priority="68" operator="greaterThanOrEqual">
      <formula>0</formula>
    </cfRule>
  </conditionalFormatting>
  <conditionalFormatting sqref="D86">
    <cfRule type="cellIs" dxfId="49" priority="63" operator="lessThan">
      <formula>0</formula>
    </cfRule>
    <cfRule type="cellIs" dxfId="48" priority="64" operator="greaterThanOrEqual">
      <formula>0</formula>
    </cfRule>
  </conditionalFormatting>
  <conditionalFormatting sqref="G86">
    <cfRule type="cellIs" dxfId="47" priority="61" operator="lessThan">
      <formula>0</formula>
    </cfRule>
    <cfRule type="cellIs" dxfId="46" priority="62" operator="greaterThanOrEqual">
      <formula>0</formula>
    </cfRule>
  </conditionalFormatting>
  <conditionalFormatting sqref="D87">
    <cfRule type="cellIs" dxfId="45" priority="57" operator="greaterThan">
      <formula>0</formula>
    </cfRule>
    <cfRule type="cellIs" dxfId="44" priority="58" operator="lessThanOrEqual">
      <formula>0</formula>
    </cfRule>
  </conditionalFormatting>
  <conditionalFormatting sqref="G87">
    <cfRule type="cellIs" dxfId="43" priority="55" operator="greaterThan">
      <formula>0</formula>
    </cfRule>
    <cfRule type="cellIs" dxfId="42" priority="56" operator="lessThanOrEqual">
      <formula>0</formula>
    </cfRule>
  </conditionalFormatting>
  <conditionalFormatting sqref="D88">
    <cfRule type="cellIs" dxfId="41" priority="53" operator="lessThan">
      <formula>0</formula>
    </cfRule>
    <cfRule type="cellIs" dxfId="40" priority="54" operator="greaterThanOrEqual">
      <formula>0</formula>
    </cfRule>
  </conditionalFormatting>
  <conditionalFormatting sqref="D38:D47">
    <cfRule type="cellIs" dxfId="39" priority="51" operator="lessThan">
      <formula>0</formula>
    </cfRule>
    <cfRule type="cellIs" dxfId="38" priority="52" operator="greaterThanOrEqual">
      <formula>0</formula>
    </cfRule>
  </conditionalFormatting>
  <conditionalFormatting sqref="D48:D49">
    <cfRule type="cellIs" dxfId="37" priority="49" operator="lessThan">
      <formula>0</formula>
    </cfRule>
    <cfRule type="cellIs" dxfId="36" priority="50" operator="greaterThanOrEqual">
      <formula>0</formula>
    </cfRule>
  </conditionalFormatting>
  <conditionalFormatting sqref="G38:G47">
    <cfRule type="cellIs" dxfId="35" priority="47" operator="lessThan">
      <formula>0</formula>
    </cfRule>
    <cfRule type="cellIs" dxfId="34" priority="48" operator="greaterThanOrEqual">
      <formula>0</formula>
    </cfRule>
  </conditionalFormatting>
  <conditionalFormatting sqref="G48:G49">
    <cfRule type="cellIs" dxfId="33" priority="45" operator="lessThan">
      <formula>0</formula>
    </cfRule>
    <cfRule type="cellIs" dxfId="32" priority="46" operator="greaterThanOrEqual">
      <formula>0</formula>
    </cfRule>
  </conditionalFormatting>
  <conditionalFormatting sqref="D51:D53">
    <cfRule type="cellIs" dxfId="31" priority="43" operator="lessThan">
      <formula>0</formula>
    </cfRule>
    <cfRule type="cellIs" dxfId="30" priority="44" operator="greaterThanOrEqual">
      <formula>0</formula>
    </cfRule>
  </conditionalFormatting>
  <conditionalFormatting sqref="G130:G131 D130:D131 D114:D118 G114:G118">
    <cfRule type="cellIs" dxfId="29" priority="39" operator="lessThan">
      <formula>0</formula>
    </cfRule>
    <cfRule type="cellIs" dxfId="28" priority="40" operator="greaterThanOrEqual">
      <formula>0</formula>
    </cfRule>
  </conditionalFormatting>
  <conditionalFormatting sqref="D119:D126 G119 G121:G122 G124:G125">
    <cfRule type="cellIs" dxfId="27" priority="37" operator="greaterThan">
      <formula>0</formula>
    </cfRule>
    <cfRule type="cellIs" dxfId="26" priority="38" operator="lessThanOrEqual">
      <formula>0</formula>
    </cfRule>
  </conditionalFormatting>
  <conditionalFormatting sqref="G127">
    <cfRule type="cellIs" dxfId="25" priority="35" operator="lessThan">
      <formula>0</formula>
    </cfRule>
    <cfRule type="cellIs" dxfId="24" priority="36" operator="greaterThanOrEqual">
      <formula>0</formula>
    </cfRule>
  </conditionalFormatting>
  <conditionalFormatting sqref="D128">
    <cfRule type="cellIs" dxfId="23" priority="33" operator="lessThan">
      <formula>0</formula>
    </cfRule>
    <cfRule type="cellIs" dxfId="22" priority="34" operator="greaterThanOrEqual">
      <formula>0</formula>
    </cfRule>
  </conditionalFormatting>
  <conditionalFormatting sqref="G128">
    <cfRule type="cellIs" dxfId="21" priority="31" operator="lessThan">
      <formula>0</formula>
    </cfRule>
    <cfRule type="cellIs" dxfId="20" priority="32" operator="greaterThanOrEqual">
      <formula>0</formula>
    </cfRule>
  </conditionalFormatting>
  <conditionalFormatting sqref="G94:G98">
    <cfRule type="cellIs" dxfId="19" priority="29" operator="lessThan">
      <formula>0</formula>
    </cfRule>
    <cfRule type="cellIs" dxfId="18" priority="30" operator="greaterThanOrEqual">
      <formula>0</formula>
    </cfRule>
  </conditionalFormatting>
  <conditionalFormatting sqref="G99:G105">
    <cfRule type="cellIs" dxfId="17" priority="27" operator="greaterThan">
      <formula>0</formula>
    </cfRule>
    <cfRule type="cellIs" dxfId="16" priority="28" operator="lessThanOrEqual">
      <formula>0</formula>
    </cfRule>
  </conditionalFormatting>
  <conditionalFormatting sqref="G109:G110">
    <cfRule type="cellIs" dxfId="15" priority="25" operator="lessThan">
      <formula>0</formula>
    </cfRule>
    <cfRule type="cellIs" dxfId="14" priority="26" operator="greaterThanOrEqual">
      <formula>0</formula>
    </cfRule>
  </conditionalFormatting>
  <conditionalFormatting sqref="G107:G108">
    <cfRule type="cellIs" dxfId="13" priority="15" operator="lessThan">
      <formula>0</formula>
    </cfRule>
    <cfRule type="cellIs" dxfId="12" priority="16" operator="greaterThanOrEqual">
      <formula>0</formula>
    </cfRule>
  </conditionalFormatting>
  <conditionalFormatting sqref="G106">
    <cfRule type="cellIs" dxfId="11" priority="11" operator="greaterThan">
      <formula>0</formula>
    </cfRule>
    <cfRule type="cellIs" dxfId="10" priority="12" operator="lessThanOrEqual">
      <formula>0</formula>
    </cfRule>
  </conditionalFormatting>
  <conditionalFormatting sqref="D94:D98">
    <cfRule type="cellIs" dxfId="9" priority="9" operator="lessThan">
      <formula>0</formula>
    </cfRule>
    <cfRule type="cellIs" dxfId="8" priority="10" operator="greaterThanOrEqual">
      <formula>0</formula>
    </cfRule>
  </conditionalFormatting>
  <conditionalFormatting sqref="D99:D105">
    <cfRule type="cellIs" dxfId="7" priority="7" operator="greaterThan">
      <formula>0</formula>
    </cfRule>
    <cfRule type="cellIs" dxfId="6" priority="8" operator="lessThanOrEqual">
      <formula>0</formula>
    </cfRule>
  </conditionalFormatting>
  <conditionalFormatting sqref="D106">
    <cfRule type="cellIs" dxfId="5" priority="5" operator="greaterThan">
      <formula>0</formula>
    </cfRule>
    <cfRule type="cellIs" dxfId="4" priority="6" operator="lessThanOrEqual">
      <formula>0</formula>
    </cfRule>
  </conditionalFormatting>
  <conditionalFormatting sqref="D109:D110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D107:D10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1">
    <dataValidation type="list" errorStyle="information" allowBlank="1" showInputMessage="1" showErrorMessage="1" promptTitle="Język / Language" prompt="Wybierz język / choose language" sqref="B1">
      <formula1>$AB$1:$AC$1</formula1>
    </dataValidation>
  </dataValidations>
  <pageMargins left="0.25" right="0.25" top="0.75" bottom="0.75" header="0.3" footer="0.3"/>
  <pageSetup paperSize="9" scale="44" fitToHeight="0" orientation="portrait" r:id="rId1"/>
  <ignoredErrors>
    <ignoredError sqref="G89 D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56"/>
  <sheetViews>
    <sheetView tabSelected="1" topLeftCell="A30" zoomScale="60" zoomScaleNormal="60" workbookViewId="0">
      <selection activeCell="K55" sqref="K55"/>
    </sheetView>
  </sheetViews>
  <sheetFormatPr defaultRowHeight="14.5"/>
  <cols>
    <col min="2" max="2" width="41.453125" customWidth="1"/>
    <col min="3" max="3" width="25" customWidth="1"/>
    <col min="4" max="6" width="17.54296875" customWidth="1"/>
    <col min="7" max="7" width="19.453125" customWidth="1"/>
    <col min="8" max="11" width="17.54296875" customWidth="1"/>
    <col min="12" max="12" width="18.54296875" customWidth="1"/>
    <col min="13" max="13" width="18.453125" customWidth="1"/>
    <col min="14" max="14" width="21.453125" customWidth="1"/>
  </cols>
  <sheetData>
    <row r="2" spans="2:29">
      <c r="L2">
        <v>2814993.4</v>
      </c>
    </row>
    <row r="3" spans="2:29" ht="19" thickBot="1">
      <c r="B3" s="226" t="s">
        <v>205</v>
      </c>
      <c r="G3">
        <v>8.5487999999999995E-2</v>
      </c>
      <c r="M3">
        <v>65783</v>
      </c>
      <c r="AC3" s="226" t="s">
        <v>205</v>
      </c>
    </row>
    <row r="4" spans="2:29" s="229" customFormat="1" ht="31">
      <c r="B4" s="528" t="s">
        <v>206</v>
      </c>
      <c r="C4" s="227" t="s">
        <v>207</v>
      </c>
      <c r="D4" s="532" t="s">
        <v>208</v>
      </c>
      <c r="E4" s="532"/>
      <c r="F4" s="532"/>
      <c r="G4" s="532" t="s">
        <v>209</v>
      </c>
      <c r="H4" s="532"/>
      <c r="I4" s="532"/>
      <c r="J4" s="227" t="s">
        <v>210</v>
      </c>
      <c r="K4" s="227" t="s">
        <v>210</v>
      </c>
      <c r="L4" s="227" t="s">
        <v>211</v>
      </c>
      <c r="M4" s="227" t="s">
        <v>212</v>
      </c>
      <c r="N4"/>
      <c r="O4"/>
      <c r="Q4"/>
    </row>
    <row r="5" spans="2:29" s="229" customFormat="1" ht="31">
      <c r="B5" s="574"/>
      <c r="C5" s="230" t="s">
        <v>213</v>
      </c>
      <c r="D5" s="530" t="s">
        <v>214</v>
      </c>
      <c r="E5" s="530"/>
      <c r="F5" s="530"/>
      <c r="G5" s="530" t="s">
        <v>215</v>
      </c>
      <c r="H5" s="530"/>
      <c r="I5" s="530"/>
      <c r="J5" s="230" t="s">
        <v>216</v>
      </c>
      <c r="K5" s="230" t="s">
        <v>216</v>
      </c>
      <c r="L5" s="230" t="s">
        <v>217</v>
      </c>
      <c r="M5" s="230" t="s">
        <v>218</v>
      </c>
    </row>
    <row r="6" spans="2:29" s="229" customFormat="1" ht="15.5">
      <c r="B6" s="574"/>
      <c r="C6" s="232"/>
      <c r="D6" s="530" t="s">
        <v>219</v>
      </c>
      <c r="E6" s="530"/>
      <c r="F6" s="530"/>
      <c r="G6" s="530" t="s">
        <v>220</v>
      </c>
      <c r="H6" s="530"/>
      <c r="I6" s="530"/>
      <c r="J6" s="230" t="s">
        <v>221</v>
      </c>
      <c r="K6" s="230" t="s">
        <v>222</v>
      </c>
      <c r="L6" s="232"/>
      <c r="M6" s="232"/>
    </row>
    <row r="7" spans="2:29" s="229" customFormat="1" ht="16" thickBot="1">
      <c r="B7" s="575"/>
      <c r="C7" s="233"/>
      <c r="D7" s="234">
        <v>2020</v>
      </c>
      <c r="E7" s="234">
        <v>2019</v>
      </c>
      <c r="F7" s="234">
        <v>2018</v>
      </c>
      <c r="G7" s="234">
        <v>2020</v>
      </c>
      <c r="H7" s="234">
        <v>2019</v>
      </c>
      <c r="I7" s="234">
        <v>2018</v>
      </c>
      <c r="J7" s="234">
        <v>2020</v>
      </c>
      <c r="K7" s="234">
        <v>2020</v>
      </c>
      <c r="L7" s="234">
        <v>2020</v>
      </c>
      <c r="M7" s="234">
        <v>2020</v>
      </c>
    </row>
    <row r="8" spans="2:29" s="229" customFormat="1" ht="15.5">
      <c r="B8" s="232" t="s">
        <v>223</v>
      </c>
      <c r="C8" s="535" t="s">
        <v>224</v>
      </c>
      <c r="D8" s="518">
        <v>24782.509427000001</v>
      </c>
      <c r="E8" s="556">
        <v>27294</v>
      </c>
      <c r="F8" s="556">
        <v>32558</v>
      </c>
      <c r="G8" s="518">
        <v>1968.4992999999999</v>
      </c>
      <c r="H8" s="556">
        <v>1980</v>
      </c>
      <c r="I8" s="556">
        <v>2015</v>
      </c>
      <c r="J8" s="518">
        <v>4928</v>
      </c>
      <c r="K8" s="518">
        <v>373.8</v>
      </c>
      <c r="L8" s="518">
        <v>30088.794000000002</v>
      </c>
      <c r="M8" s="518">
        <v>51.048000000000002</v>
      </c>
    </row>
    <row r="9" spans="2:29" s="229" customFormat="1" ht="16" thickBot="1">
      <c r="B9" s="233" t="s">
        <v>225</v>
      </c>
      <c r="C9" s="576"/>
      <c r="D9" s="520"/>
      <c r="E9" s="555"/>
      <c r="F9" s="555"/>
      <c r="G9" s="520"/>
      <c r="H9" s="555"/>
      <c r="I9" s="555"/>
      <c r="J9" s="520"/>
      <c r="K9" s="520"/>
      <c r="L9" s="520"/>
      <c r="M9" s="520"/>
    </row>
    <row r="10" spans="2:29" s="229" customFormat="1" ht="15.5">
      <c r="B10" s="539" t="s">
        <v>226</v>
      </c>
      <c r="C10" s="237" t="s">
        <v>227</v>
      </c>
      <c r="D10" s="518">
        <v>4938.9465399999999</v>
      </c>
      <c r="E10" s="556">
        <v>4831</v>
      </c>
      <c r="F10" s="556">
        <v>6341</v>
      </c>
      <c r="G10" s="518">
        <v>693.55943000000002</v>
      </c>
      <c r="H10" s="556">
        <v>672</v>
      </c>
      <c r="I10" s="560">
        <v>664</v>
      </c>
      <c r="J10" s="518">
        <v>1537</v>
      </c>
      <c r="K10" s="518">
        <v>219</v>
      </c>
      <c r="L10" s="518">
        <v>5806.6220000000003</v>
      </c>
      <c r="M10" s="518">
        <v>23.163</v>
      </c>
    </row>
    <row r="11" spans="2:29" s="229" customFormat="1" ht="16" thickBot="1">
      <c r="B11" s="540"/>
      <c r="C11" s="239" t="s">
        <v>228</v>
      </c>
      <c r="D11" s="520"/>
      <c r="E11" s="555"/>
      <c r="F11" s="555"/>
      <c r="G11" s="520"/>
      <c r="H11" s="555"/>
      <c r="I11" s="561"/>
      <c r="J11" s="520"/>
      <c r="K11" s="520"/>
      <c r="L11" s="520"/>
      <c r="M11" s="520"/>
    </row>
    <row r="12" spans="2:29" s="229" customFormat="1" ht="15.5">
      <c r="B12" s="539" t="s">
        <v>229</v>
      </c>
      <c r="C12" s="237" t="s">
        <v>230</v>
      </c>
      <c r="D12" s="518">
        <v>11129.80142</v>
      </c>
      <c r="E12" s="556">
        <v>8022</v>
      </c>
      <c r="F12" s="556">
        <v>7853</v>
      </c>
      <c r="G12" s="518">
        <v>227.63939999999999</v>
      </c>
      <c r="H12" s="556">
        <v>272</v>
      </c>
      <c r="I12" s="560">
        <v>244</v>
      </c>
      <c r="J12" s="518">
        <v>3408</v>
      </c>
      <c r="K12" s="518">
        <v>102.5</v>
      </c>
      <c r="L12" s="518">
        <v>9698.7040400000005</v>
      </c>
      <c r="M12" s="518">
        <v>14.742000000000001</v>
      </c>
    </row>
    <row r="13" spans="2:29" s="229" customFormat="1" ht="16" thickBot="1">
      <c r="B13" s="540"/>
      <c r="C13" s="239" t="s">
        <v>228</v>
      </c>
      <c r="D13" s="520"/>
      <c r="E13" s="555"/>
      <c r="F13" s="555"/>
      <c r="G13" s="520"/>
      <c r="H13" s="555"/>
      <c r="I13" s="561"/>
      <c r="J13" s="520"/>
      <c r="K13" s="520"/>
      <c r="L13" s="520"/>
      <c r="M13" s="520"/>
    </row>
    <row r="14" spans="2:29" s="229" customFormat="1" ht="15.5">
      <c r="B14" s="539" t="s">
        <v>231</v>
      </c>
      <c r="C14" s="237" t="s">
        <v>230</v>
      </c>
      <c r="D14" s="518">
        <v>3118.1957689999999</v>
      </c>
      <c r="E14" s="556">
        <v>3044</v>
      </c>
      <c r="F14" s="556">
        <v>3913</v>
      </c>
      <c r="G14" s="518">
        <v>2432.00072</v>
      </c>
      <c r="H14" s="556">
        <v>2497</v>
      </c>
      <c r="I14" s="556">
        <v>2792</v>
      </c>
      <c r="J14" s="518">
        <v>1572</v>
      </c>
      <c r="K14" s="518">
        <v>586.5</v>
      </c>
      <c r="L14" s="518">
        <v>2977.1320000000001</v>
      </c>
      <c r="M14" s="518">
        <v>65.783000000000001</v>
      </c>
    </row>
    <row r="15" spans="2:29" s="229" customFormat="1" ht="16" thickBot="1">
      <c r="B15" s="540"/>
      <c r="C15" s="239" t="s">
        <v>228</v>
      </c>
      <c r="D15" s="520"/>
      <c r="E15" s="555"/>
      <c r="F15" s="555"/>
      <c r="G15" s="520"/>
      <c r="H15" s="555"/>
      <c r="I15" s="555"/>
      <c r="J15" s="520"/>
      <c r="K15" s="520"/>
      <c r="L15" s="520"/>
      <c r="M15" s="520"/>
    </row>
    <row r="16" spans="2:29" s="229" customFormat="1" ht="15.5">
      <c r="B16" s="240" t="s">
        <v>223</v>
      </c>
      <c r="C16" s="541" t="s">
        <v>232</v>
      </c>
      <c r="D16" s="543">
        <v>2784.0844099999999</v>
      </c>
      <c r="E16" s="545">
        <v>4414</v>
      </c>
      <c r="F16" s="545">
        <v>5259</v>
      </c>
      <c r="G16" s="568">
        <v>85.488</v>
      </c>
      <c r="H16" s="570">
        <v>193</v>
      </c>
      <c r="I16" s="572">
        <v>95</v>
      </c>
      <c r="J16" s="521">
        <v>1840</v>
      </c>
      <c r="K16" s="521">
        <v>57</v>
      </c>
      <c r="L16" s="521">
        <v>2813.8029999999999</v>
      </c>
      <c r="M16" s="521">
        <v>3.9460000000000002</v>
      </c>
    </row>
    <row r="17" spans="2:29" s="229" customFormat="1" ht="16" thickBot="1">
      <c r="B17" s="241" t="s">
        <v>233</v>
      </c>
      <c r="C17" s="542"/>
      <c r="D17" s="549"/>
      <c r="E17" s="550"/>
      <c r="F17" s="550"/>
      <c r="G17" s="569"/>
      <c r="H17" s="571"/>
      <c r="I17" s="573"/>
      <c r="J17" s="522"/>
      <c r="K17" s="522"/>
      <c r="L17" s="522"/>
      <c r="M17" s="522"/>
    </row>
    <row r="18" spans="2:29" s="229" customFormat="1" ht="29.25" customHeight="1" thickBot="1">
      <c r="B18" s="242" t="s">
        <v>234</v>
      </c>
      <c r="C18" s="242"/>
      <c r="D18" s="243">
        <f>SUM(D8:D17)</f>
        <v>46753.537566000006</v>
      </c>
      <c r="E18" s="270">
        <v>47605</v>
      </c>
      <c r="F18" s="244">
        <v>55924</v>
      </c>
      <c r="G18" s="243">
        <f>SUM(G8:G17)</f>
        <v>5407.18685</v>
      </c>
      <c r="H18" s="270">
        <v>5614</v>
      </c>
      <c r="I18" s="244">
        <v>5810</v>
      </c>
      <c r="J18" s="243">
        <f>SUM(J8:J17)</f>
        <v>13285</v>
      </c>
      <c r="K18" s="243">
        <f>SUM(K8:K17)</f>
        <v>1338.8</v>
      </c>
      <c r="L18" s="243">
        <f>SUM(L8:L17)</f>
        <v>51385.055040000007</v>
      </c>
      <c r="M18" s="243">
        <f>SUM(M8:M17)</f>
        <v>158.68199999999999</v>
      </c>
    </row>
    <row r="19" spans="2:29" s="229" customFormat="1" ht="15.5">
      <c r="B19" s="247" t="s">
        <v>235</v>
      </c>
      <c r="C19" s="248"/>
      <c r="D19" s="249"/>
      <c r="E19" s="249"/>
      <c r="F19" s="250"/>
      <c r="G19" s="251"/>
      <c r="H19" s="251"/>
      <c r="I19" s="251"/>
      <c r="J19" s="251"/>
      <c r="K19" s="251"/>
      <c r="L19" s="250"/>
      <c r="M19" s="251"/>
    </row>
    <row r="20" spans="2:29" s="229" customFormat="1" ht="15.5">
      <c r="B20" s="247" t="s">
        <v>236</v>
      </c>
      <c r="C20" s="248"/>
      <c r="D20" s="249"/>
      <c r="E20" s="249"/>
      <c r="F20" s="250"/>
      <c r="G20" s="251"/>
      <c r="H20" s="251"/>
      <c r="I20" s="251"/>
      <c r="J20" s="251"/>
      <c r="K20" s="251"/>
      <c r="L20" s="250"/>
      <c r="M20" s="251"/>
    </row>
    <row r="21" spans="2:29" s="229" customFormat="1" ht="15.5">
      <c r="B21" s="247" t="s">
        <v>237</v>
      </c>
      <c r="C21" s="248"/>
      <c r="D21" s="249"/>
      <c r="E21" s="249"/>
      <c r="F21" s="250"/>
      <c r="G21" s="251"/>
      <c r="H21" s="251"/>
      <c r="I21" s="251"/>
      <c r="J21" s="251"/>
      <c r="K21" s="251"/>
      <c r="L21" s="250"/>
      <c r="M21" s="251"/>
    </row>
    <row r="22" spans="2:29" s="229" customFormat="1" ht="15.5">
      <c r="B22" s="247"/>
      <c r="C22" s="248"/>
      <c r="D22" s="249"/>
      <c r="E22" s="249"/>
      <c r="F22" s="250"/>
      <c r="G22" s="251"/>
      <c r="H22" s="251"/>
      <c r="I22" s="251"/>
      <c r="J22" s="251"/>
      <c r="K22" s="251"/>
      <c r="L22" s="250"/>
      <c r="M22" s="251"/>
    </row>
    <row r="23" spans="2:29" ht="19" thickBot="1">
      <c r="B23" s="226" t="s">
        <v>238</v>
      </c>
      <c r="AC23" s="226" t="s">
        <v>238</v>
      </c>
    </row>
    <row r="24" spans="2:29" s="229" customFormat="1" ht="31">
      <c r="B24" s="528" t="s">
        <v>206</v>
      </c>
      <c r="C24" s="227" t="s">
        <v>207</v>
      </c>
      <c r="D24" s="532" t="s">
        <v>208</v>
      </c>
      <c r="E24" s="532"/>
      <c r="F24" s="532"/>
      <c r="G24" s="532" t="s">
        <v>209</v>
      </c>
      <c r="H24" s="532"/>
      <c r="I24" s="532"/>
      <c r="J24" s="227" t="s">
        <v>210</v>
      </c>
      <c r="K24" s="227" t="s">
        <v>210</v>
      </c>
      <c r="L24" s="227" t="s">
        <v>211</v>
      </c>
      <c r="M24" s="227" t="s">
        <v>212</v>
      </c>
      <c r="N24"/>
      <c r="O24"/>
      <c r="Q24"/>
    </row>
    <row r="25" spans="2:29" s="229" customFormat="1" ht="31">
      <c r="B25" s="574"/>
      <c r="C25" s="230" t="s">
        <v>213</v>
      </c>
      <c r="D25" s="530" t="s">
        <v>214</v>
      </c>
      <c r="E25" s="530"/>
      <c r="F25" s="530"/>
      <c r="G25" s="530" t="s">
        <v>215</v>
      </c>
      <c r="H25" s="530"/>
      <c r="I25" s="530"/>
      <c r="J25" s="230" t="s">
        <v>216</v>
      </c>
      <c r="K25" s="230" t="s">
        <v>216</v>
      </c>
      <c r="L25" s="230" t="s">
        <v>239</v>
      </c>
      <c r="M25" s="230" t="s">
        <v>240</v>
      </c>
    </row>
    <row r="26" spans="2:29" s="229" customFormat="1" ht="15.5">
      <c r="B26" s="574"/>
      <c r="C26" s="232"/>
      <c r="D26" s="530" t="s">
        <v>219</v>
      </c>
      <c r="E26" s="530"/>
      <c r="F26" s="530"/>
      <c r="G26" s="530" t="s">
        <v>220</v>
      </c>
      <c r="H26" s="530"/>
      <c r="I26" s="530"/>
      <c r="J26" s="230" t="s">
        <v>221</v>
      </c>
      <c r="K26" s="230" t="s">
        <v>222</v>
      </c>
      <c r="L26" s="232"/>
      <c r="M26" s="232"/>
    </row>
    <row r="27" spans="2:29" s="229" customFormat="1" ht="16" thickBot="1">
      <c r="B27" s="575"/>
      <c r="C27" s="233"/>
      <c r="D27" s="234">
        <v>2020</v>
      </c>
      <c r="E27" s="234">
        <v>2019</v>
      </c>
      <c r="F27" s="234">
        <v>2018</v>
      </c>
      <c r="G27" s="234">
        <v>2020</v>
      </c>
      <c r="H27" s="234">
        <v>2019</v>
      </c>
      <c r="I27" s="234">
        <v>2018</v>
      </c>
      <c r="J27" s="234">
        <v>2020</v>
      </c>
      <c r="K27" s="234">
        <v>2020</v>
      </c>
      <c r="L27" s="234">
        <v>2020</v>
      </c>
      <c r="M27" s="234">
        <v>2020</v>
      </c>
    </row>
    <row r="28" spans="2:29" s="229" customFormat="1" ht="15.5">
      <c r="B28" s="539" t="s">
        <v>241</v>
      </c>
      <c r="C28" s="237" t="s">
        <v>242</v>
      </c>
      <c r="D28" s="518">
        <v>1459.6739299999999</v>
      </c>
      <c r="E28" s="556">
        <v>1162</v>
      </c>
      <c r="F28" s="560">
        <v>900</v>
      </c>
      <c r="G28" s="536">
        <v>2779.4737</v>
      </c>
      <c r="H28" s="557">
        <v>2856</v>
      </c>
      <c r="I28" s="556">
        <v>2791</v>
      </c>
      <c r="J28" s="518">
        <v>246.5</v>
      </c>
      <c r="K28" s="518">
        <v>592</v>
      </c>
      <c r="L28" s="536">
        <f>[62]Arkusz1!$C$52/1000</f>
        <v>658.71500000000003</v>
      </c>
      <c r="M28" s="536">
        <v>54.15</v>
      </c>
    </row>
    <row r="29" spans="2:29" s="229" customFormat="1" ht="24.65" customHeight="1">
      <c r="B29" s="563"/>
      <c r="C29" s="237" t="s">
        <v>243</v>
      </c>
      <c r="D29" s="519"/>
      <c r="E29" s="564"/>
      <c r="F29" s="565"/>
      <c r="G29" s="566"/>
      <c r="H29" s="567"/>
      <c r="I29" s="564"/>
      <c r="J29" s="519"/>
      <c r="K29" s="519"/>
      <c r="L29" s="562"/>
      <c r="M29" s="562"/>
      <c r="O29" s="253"/>
      <c r="Q29" s="253"/>
    </row>
    <row r="30" spans="2:29" s="229" customFormat="1" ht="16" thickBot="1">
      <c r="B30" s="540"/>
      <c r="C30" s="239" t="s">
        <v>232</v>
      </c>
      <c r="D30" s="520"/>
      <c r="E30" s="555"/>
      <c r="F30" s="561"/>
      <c r="G30" s="537"/>
      <c r="H30" s="553"/>
      <c r="I30" s="555"/>
      <c r="J30" s="520"/>
      <c r="K30" s="520"/>
      <c r="L30" s="537"/>
      <c r="M30" s="537"/>
      <c r="O30" s="253"/>
      <c r="Q30" s="253"/>
    </row>
    <row r="31" spans="2:29" s="229" customFormat="1" ht="15.5">
      <c r="B31" s="539" t="s">
        <v>244</v>
      </c>
      <c r="C31" s="237" t="s">
        <v>242</v>
      </c>
      <c r="D31" s="518">
        <v>853.90566000000001</v>
      </c>
      <c r="E31" s="556">
        <v>566</v>
      </c>
      <c r="F31" s="560">
        <v>573</v>
      </c>
      <c r="G31" s="536">
        <v>1877.7351200000001</v>
      </c>
      <c r="H31" s="557">
        <v>1793</v>
      </c>
      <c r="I31" s="556">
        <v>1762</v>
      </c>
      <c r="J31" s="518">
        <v>141</v>
      </c>
      <c r="K31" s="518">
        <v>527.6</v>
      </c>
      <c r="L31" s="536">
        <f>[62]Arkusz1!$C$53/1000</f>
        <v>368.29300000000001</v>
      </c>
      <c r="M31" s="536">
        <v>34.881</v>
      </c>
      <c r="O31" s="253"/>
      <c r="Q31" s="253"/>
    </row>
    <row r="32" spans="2:29" s="229" customFormat="1" ht="15.5">
      <c r="B32" s="563"/>
      <c r="C32" s="237" t="s">
        <v>243</v>
      </c>
      <c r="D32" s="519"/>
      <c r="E32" s="564"/>
      <c r="F32" s="565"/>
      <c r="G32" s="566"/>
      <c r="H32" s="567"/>
      <c r="I32" s="564"/>
      <c r="J32" s="519"/>
      <c r="K32" s="519"/>
      <c r="L32" s="562"/>
      <c r="M32" s="562"/>
      <c r="O32" s="253"/>
      <c r="Q32" s="253"/>
    </row>
    <row r="33" spans="2:17" s="229" customFormat="1" ht="16" thickBot="1">
      <c r="B33" s="540"/>
      <c r="C33" s="239" t="s">
        <v>232</v>
      </c>
      <c r="D33" s="520"/>
      <c r="E33" s="555"/>
      <c r="F33" s="561"/>
      <c r="G33" s="537"/>
      <c r="H33" s="553"/>
      <c r="I33" s="555"/>
      <c r="J33" s="520"/>
      <c r="K33" s="520"/>
      <c r="L33" s="537"/>
      <c r="M33" s="537"/>
      <c r="O33" s="253"/>
      <c r="Q33" s="253"/>
    </row>
    <row r="34" spans="2:17" s="229" customFormat="1" ht="15.5">
      <c r="B34" s="539" t="s">
        <v>245</v>
      </c>
      <c r="C34" s="237" t="s">
        <v>246</v>
      </c>
      <c r="D34" s="518">
        <v>988.94711699999993</v>
      </c>
      <c r="E34" s="556">
        <v>1009</v>
      </c>
      <c r="F34" s="560">
        <v>988</v>
      </c>
      <c r="G34" s="536">
        <v>1681.954</v>
      </c>
      <c r="H34" s="557">
        <v>1693</v>
      </c>
      <c r="I34" s="556">
        <v>1735</v>
      </c>
      <c r="J34" s="518">
        <v>236.9</v>
      </c>
      <c r="K34" s="518">
        <v>368.2</v>
      </c>
      <c r="L34" s="536">
        <f>[62]Arkusz1!$C$54/1000</f>
        <v>437.60199999999998</v>
      </c>
      <c r="M34" s="536">
        <v>42.704000000000001</v>
      </c>
      <c r="O34" s="253"/>
      <c r="Q34" s="253"/>
    </row>
    <row r="35" spans="2:17" s="229" customFormat="1" ht="16" thickBot="1">
      <c r="B35" s="540"/>
      <c r="C35" s="239" t="s">
        <v>232</v>
      </c>
      <c r="D35" s="520"/>
      <c r="E35" s="555"/>
      <c r="F35" s="561"/>
      <c r="G35" s="537"/>
      <c r="H35" s="553"/>
      <c r="I35" s="555"/>
      <c r="J35" s="520"/>
      <c r="K35" s="520"/>
      <c r="L35" s="537"/>
      <c r="M35" s="537"/>
      <c r="O35" s="253"/>
      <c r="Q35" s="253"/>
    </row>
    <row r="36" spans="2:17" s="229" customFormat="1" ht="15.5">
      <c r="B36" s="539" t="s">
        <v>247</v>
      </c>
      <c r="C36" s="237" t="s">
        <v>232</v>
      </c>
      <c r="D36" s="518">
        <v>370.335463</v>
      </c>
      <c r="E36" s="556">
        <v>417</v>
      </c>
      <c r="F36" s="560">
        <v>399</v>
      </c>
      <c r="G36" s="536">
        <v>3992.4031299999997</v>
      </c>
      <c r="H36" s="557">
        <v>4100</v>
      </c>
      <c r="I36" s="556">
        <v>4312</v>
      </c>
      <c r="J36" s="518">
        <v>177</v>
      </c>
      <c r="K36" s="518">
        <v>564</v>
      </c>
      <c r="L36" s="536">
        <f>[62]Arkusz1!$C$55/1000</f>
        <v>690.38699999999994</v>
      </c>
      <c r="M36" s="536">
        <v>116.86901</v>
      </c>
      <c r="O36" s="253"/>
      <c r="Q36" s="253"/>
    </row>
    <row r="37" spans="2:17" s="229" customFormat="1" ht="16" thickBot="1">
      <c r="B37" s="540"/>
      <c r="C37" s="239" t="s">
        <v>248</v>
      </c>
      <c r="D37" s="520"/>
      <c r="E37" s="555"/>
      <c r="F37" s="561"/>
      <c r="G37" s="537"/>
      <c r="H37" s="553"/>
      <c r="I37" s="555"/>
      <c r="J37" s="520"/>
      <c r="K37" s="520"/>
      <c r="L37" s="537"/>
      <c r="M37" s="537"/>
      <c r="O37" s="253"/>
      <c r="Q37" s="253"/>
    </row>
    <row r="38" spans="2:17" s="229" customFormat="1" ht="15.5">
      <c r="B38" s="539" t="s">
        <v>249</v>
      </c>
      <c r="C38" s="237" t="s">
        <v>227</v>
      </c>
      <c r="D38" s="518">
        <v>66.181946999999994</v>
      </c>
      <c r="E38" s="556">
        <v>79</v>
      </c>
      <c r="F38" s="560">
        <v>81</v>
      </c>
      <c r="G38" s="536">
        <v>484.38590000000005</v>
      </c>
      <c r="H38" s="557">
        <v>489</v>
      </c>
      <c r="I38" s="556">
        <v>502</v>
      </c>
      <c r="J38" s="518">
        <v>44.2</v>
      </c>
      <c r="K38" s="518">
        <v>111.1</v>
      </c>
      <c r="L38" s="536">
        <f>[62]Arkusz1!$C$57/1000</f>
        <v>155.70400000000001</v>
      </c>
      <c r="M38" s="536">
        <v>15.024999999999997</v>
      </c>
      <c r="O38" s="253"/>
      <c r="Q38" s="253"/>
    </row>
    <row r="39" spans="2:17" s="229" customFormat="1" ht="24.65" customHeight="1">
      <c r="B39" s="563"/>
      <c r="C39" s="237" t="s">
        <v>230</v>
      </c>
      <c r="D39" s="519"/>
      <c r="E39" s="564"/>
      <c r="F39" s="565"/>
      <c r="G39" s="566"/>
      <c r="H39" s="567"/>
      <c r="I39" s="564"/>
      <c r="J39" s="519"/>
      <c r="K39" s="519"/>
      <c r="L39" s="562"/>
      <c r="M39" s="562"/>
      <c r="O39" s="253"/>
      <c r="Q39" s="253"/>
    </row>
    <row r="40" spans="2:17" s="229" customFormat="1" ht="16" thickBot="1">
      <c r="B40" s="540"/>
      <c r="C40" s="239" t="s">
        <v>242</v>
      </c>
      <c r="D40" s="520"/>
      <c r="E40" s="555"/>
      <c r="F40" s="561"/>
      <c r="G40" s="537"/>
      <c r="H40" s="553"/>
      <c r="I40" s="555"/>
      <c r="J40" s="520"/>
      <c r="K40" s="520"/>
      <c r="L40" s="537"/>
      <c r="M40" s="537"/>
      <c r="O40" s="253"/>
      <c r="Q40" s="253"/>
    </row>
    <row r="41" spans="2:17" s="229" customFormat="1" ht="16" thickBot="1">
      <c r="B41" s="233" t="s">
        <v>250</v>
      </c>
      <c r="C41" s="239" t="s">
        <v>251</v>
      </c>
      <c r="D41" s="357">
        <v>78.563028000000003</v>
      </c>
      <c r="E41" s="355">
        <v>85</v>
      </c>
      <c r="F41" s="358">
        <v>81</v>
      </c>
      <c r="G41" s="356">
        <v>1486.1333400000001</v>
      </c>
      <c r="H41" s="378">
        <v>1481</v>
      </c>
      <c r="I41" s="355">
        <v>1535</v>
      </c>
      <c r="J41" s="467">
        <v>17.600000000000001</v>
      </c>
      <c r="K41" s="466">
        <v>314.60000000000002</v>
      </c>
      <c r="L41" s="257">
        <f>[62]Arkusz1!$C$56/1000</f>
        <v>167.68</v>
      </c>
      <c r="M41" s="257">
        <v>29.532960000000006</v>
      </c>
      <c r="O41" s="253"/>
      <c r="Q41" s="253"/>
    </row>
    <row r="42" spans="2:17" s="229" customFormat="1" ht="15.5">
      <c r="B42" s="539" t="s">
        <v>252</v>
      </c>
      <c r="C42" s="237" t="s">
        <v>232</v>
      </c>
      <c r="D42" s="518">
        <v>1107.6892149999999</v>
      </c>
      <c r="E42" s="556">
        <v>1112</v>
      </c>
      <c r="F42" s="560">
        <v>1108</v>
      </c>
      <c r="G42" s="536">
        <v>11484.603778000001</v>
      </c>
      <c r="H42" s="557">
        <v>11756</v>
      </c>
      <c r="I42" s="556">
        <v>11963</v>
      </c>
      <c r="J42" s="518">
        <v>330.8</v>
      </c>
      <c r="K42" s="521">
        <v>1154.4000000000001</v>
      </c>
      <c r="L42" s="536">
        <f>[62]Arkusz1!$C$44/1000</f>
        <v>1814.1189999999999</v>
      </c>
      <c r="M42" s="536">
        <v>222.56700000000004</v>
      </c>
      <c r="O42" s="253"/>
      <c r="Q42" s="253"/>
    </row>
    <row r="43" spans="2:17" s="229" customFormat="1" ht="16" thickBot="1">
      <c r="B43" s="540"/>
      <c r="C43" s="239"/>
      <c r="D43" s="520"/>
      <c r="E43" s="555"/>
      <c r="F43" s="561"/>
      <c r="G43" s="537"/>
      <c r="H43" s="553"/>
      <c r="I43" s="555"/>
      <c r="J43" s="520"/>
      <c r="K43" s="520"/>
      <c r="L43" s="537"/>
      <c r="M43" s="537"/>
      <c r="O43" s="253"/>
      <c r="Q43" s="253"/>
    </row>
    <row r="44" spans="2:17" s="229" customFormat="1" ht="15.5">
      <c r="B44" s="539" t="s">
        <v>253</v>
      </c>
      <c r="C44" s="237" t="s">
        <v>232</v>
      </c>
      <c r="D44" s="518">
        <v>1176.10203</v>
      </c>
      <c r="E44" s="556">
        <v>1220</v>
      </c>
      <c r="F44" s="560">
        <v>1328</v>
      </c>
      <c r="G44" s="536">
        <v>7562.6150020000005</v>
      </c>
      <c r="H44" s="557">
        <v>7439</v>
      </c>
      <c r="I44" s="556">
        <v>7493</v>
      </c>
      <c r="J44" s="518">
        <v>480</v>
      </c>
      <c r="K44" s="518">
        <v>1118</v>
      </c>
      <c r="L44" s="536">
        <f>[62]Arkusz1!$C$47/1000</f>
        <v>1564.982</v>
      </c>
      <c r="M44" s="536">
        <v>133.73500000000001</v>
      </c>
      <c r="O44" s="253"/>
      <c r="Q44" s="253"/>
    </row>
    <row r="45" spans="2:17" s="229" customFormat="1" ht="16" thickBot="1">
      <c r="B45" s="540"/>
      <c r="C45" s="239"/>
      <c r="D45" s="522"/>
      <c r="E45" s="555"/>
      <c r="F45" s="561"/>
      <c r="G45" s="551"/>
      <c r="H45" s="553"/>
      <c r="I45" s="555"/>
      <c r="J45" s="522"/>
      <c r="K45" s="522"/>
      <c r="L45" s="537"/>
      <c r="M45" s="537"/>
      <c r="O45" s="253"/>
      <c r="Q45" s="253"/>
    </row>
    <row r="46" spans="2:17" s="229" customFormat="1" ht="31.5" thickBot="1">
      <c r="B46" s="261" t="s">
        <v>254</v>
      </c>
      <c r="C46" s="262" t="s">
        <v>232</v>
      </c>
      <c r="D46" s="263">
        <v>845.97219999999993</v>
      </c>
      <c r="E46" s="264">
        <v>992</v>
      </c>
      <c r="F46" s="264">
        <v>1011</v>
      </c>
      <c r="G46" s="266">
        <v>9561.5460000000003</v>
      </c>
      <c r="H46" s="379">
        <v>9344</v>
      </c>
      <c r="I46" s="267">
        <v>9350</v>
      </c>
      <c r="J46" s="468">
        <v>365.3</v>
      </c>
      <c r="K46" s="468">
        <v>1080.2</v>
      </c>
      <c r="L46" s="266">
        <f>[62]Arkusz1!$C$48/1000</f>
        <v>1468.3610000000001</v>
      </c>
      <c r="M46" s="266">
        <v>159.36500000000001</v>
      </c>
      <c r="O46" s="253"/>
      <c r="Q46" s="253"/>
    </row>
    <row r="47" spans="2:17" s="229" customFormat="1" ht="15.5">
      <c r="B47" s="539" t="s">
        <v>255</v>
      </c>
      <c r="C47" s="541" t="s">
        <v>242</v>
      </c>
      <c r="D47" s="543">
        <v>1292.601144</v>
      </c>
      <c r="E47" s="545">
        <v>1310</v>
      </c>
      <c r="F47" s="545">
        <v>1323</v>
      </c>
      <c r="G47" s="538">
        <v>1429.4325700000002</v>
      </c>
      <c r="H47" s="552">
        <v>1425</v>
      </c>
      <c r="I47" s="554">
        <v>1473</v>
      </c>
      <c r="J47" s="521">
        <v>198</v>
      </c>
      <c r="K47" s="521">
        <v>303</v>
      </c>
      <c r="L47" s="538">
        <f>[62]Arkusz1!$C$49/1000</f>
        <v>552.524</v>
      </c>
      <c r="M47" s="538">
        <v>32.539000000000001</v>
      </c>
      <c r="O47" s="253"/>
      <c r="Q47" s="253"/>
    </row>
    <row r="48" spans="2:17" s="229" customFormat="1" ht="16" thickBot="1">
      <c r="B48" s="540"/>
      <c r="C48" s="542"/>
      <c r="D48" s="549"/>
      <c r="E48" s="550"/>
      <c r="F48" s="550"/>
      <c r="G48" s="551"/>
      <c r="H48" s="558"/>
      <c r="I48" s="559"/>
      <c r="J48" s="522"/>
      <c r="K48" s="522"/>
      <c r="L48" s="551"/>
      <c r="M48" s="551"/>
      <c r="O48" s="253"/>
      <c r="Q48" s="253"/>
    </row>
    <row r="49" spans="2:29" s="229" customFormat="1" ht="15.5">
      <c r="B49" s="539" t="s">
        <v>256</v>
      </c>
      <c r="C49" s="541" t="s">
        <v>242</v>
      </c>
      <c r="D49" s="543">
        <v>479.94557500000002</v>
      </c>
      <c r="E49" s="545">
        <v>471</v>
      </c>
      <c r="F49" s="547">
        <v>372</v>
      </c>
      <c r="G49" s="538">
        <v>2367.7738300000001</v>
      </c>
      <c r="H49" s="552">
        <v>2348</v>
      </c>
      <c r="I49" s="554">
        <v>2456</v>
      </c>
      <c r="J49" s="521">
        <v>107.1</v>
      </c>
      <c r="K49" s="521">
        <v>362.5</v>
      </c>
      <c r="L49" s="538">
        <f>[62]Arkusz1!$C$50/1000</f>
        <v>255.36600000000001</v>
      </c>
      <c r="M49" s="538">
        <v>34.045989999999996</v>
      </c>
      <c r="O49" s="253"/>
      <c r="Q49" s="253"/>
    </row>
    <row r="50" spans="2:29" s="229" customFormat="1" ht="16" thickBot="1">
      <c r="B50" s="540"/>
      <c r="C50" s="542"/>
      <c r="D50" s="544"/>
      <c r="E50" s="546"/>
      <c r="F50" s="548"/>
      <c r="G50" s="537"/>
      <c r="H50" s="553"/>
      <c r="I50" s="555"/>
      <c r="J50" s="520"/>
      <c r="K50" s="522"/>
      <c r="L50" s="537"/>
      <c r="M50" s="537"/>
      <c r="O50" s="253"/>
      <c r="Q50" s="253"/>
    </row>
    <row r="51" spans="2:29" s="229" customFormat="1" ht="16" thickBot="1">
      <c r="B51" s="527" t="s">
        <v>257</v>
      </c>
      <c r="C51" s="527"/>
      <c r="D51" s="246">
        <v>8719.9173090000004</v>
      </c>
      <c r="E51" s="270">
        <v>8423</v>
      </c>
      <c r="F51" s="270">
        <v>8164</v>
      </c>
      <c r="G51" s="246">
        <v>44708.056369999998</v>
      </c>
      <c r="H51" s="272">
        <v>44724</v>
      </c>
      <c r="I51" s="272">
        <v>45372</v>
      </c>
      <c r="J51" s="246">
        <v>2344.4</v>
      </c>
      <c r="K51" s="246">
        <v>6495.5999999999995</v>
      </c>
      <c r="L51" s="246">
        <v>8133.7330000000002</v>
      </c>
      <c r="M51" s="246">
        <v>875.41396000000009</v>
      </c>
    </row>
    <row r="52" spans="2:29" s="229" customFormat="1" ht="15.5">
      <c r="B52" s="247" t="s">
        <v>258</v>
      </c>
      <c r="C52"/>
      <c r="D52"/>
      <c r="E52"/>
      <c r="F52"/>
      <c r="G52"/>
      <c r="H52"/>
      <c r="I52"/>
      <c r="J52" s="274"/>
      <c r="K52" s="274"/>
      <c r="L52"/>
      <c r="M52"/>
    </row>
    <row r="53" spans="2:29" ht="15.5">
      <c r="B53" s="247" t="s">
        <v>259</v>
      </c>
      <c r="L53" s="514"/>
      <c r="N53" s="229"/>
      <c r="O53" s="229"/>
      <c r="Q53" s="229"/>
    </row>
    <row r="54" spans="2:29">
      <c r="B54" s="247" t="s">
        <v>260</v>
      </c>
    </row>
    <row r="55" spans="2:29">
      <c r="B55" s="247" t="s">
        <v>261</v>
      </c>
    </row>
    <row r="57" spans="2:29" ht="19" thickBot="1">
      <c r="B57" s="226" t="s">
        <v>262</v>
      </c>
      <c r="AC57" s="226" t="s">
        <v>262</v>
      </c>
    </row>
    <row r="58" spans="2:29" ht="15.5">
      <c r="B58" s="428" t="s">
        <v>223</v>
      </c>
      <c r="C58" s="428"/>
      <c r="D58" s="528" t="s">
        <v>209</v>
      </c>
      <c r="E58" s="529"/>
      <c r="F58" s="529"/>
      <c r="G58" s="431" t="s">
        <v>210</v>
      </c>
    </row>
    <row r="59" spans="2:29" ht="15.5">
      <c r="B59" s="429"/>
      <c r="C59" s="429"/>
      <c r="D59" s="530" t="s">
        <v>263</v>
      </c>
      <c r="E59" s="531"/>
      <c r="F59" s="531"/>
      <c r="G59" s="432" t="s">
        <v>216</v>
      </c>
    </row>
    <row r="60" spans="2:29" ht="15.5">
      <c r="B60" s="429"/>
      <c r="C60" s="429"/>
      <c r="D60" s="530" t="s">
        <v>219</v>
      </c>
      <c r="E60" s="531"/>
      <c r="F60" s="531"/>
      <c r="G60" s="434" t="s">
        <v>264</v>
      </c>
    </row>
    <row r="61" spans="2:29" ht="16" thickBot="1">
      <c r="B61" s="430"/>
      <c r="C61" s="430"/>
      <c r="D61" s="234">
        <v>2020</v>
      </c>
      <c r="E61" s="234">
        <v>2019</v>
      </c>
      <c r="F61" s="430">
        <v>2018</v>
      </c>
      <c r="G61" s="234">
        <v>2020</v>
      </c>
    </row>
    <row r="62" spans="2:29" ht="16" thickBot="1">
      <c r="B62" s="435" t="s">
        <v>265</v>
      </c>
      <c r="C62" s="435"/>
      <c r="D62" s="436">
        <v>261.13543200000009</v>
      </c>
      <c r="E62" s="437">
        <v>247.88242700000004</v>
      </c>
      <c r="F62" s="438">
        <v>241.8</v>
      </c>
      <c r="G62" s="436">
        <v>95.757000000000019</v>
      </c>
    </row>
    <row r="63" spans="2:29" ht="15.5">
      <c r="B63" s="427" t="s">
        <v>266</v>
      </c>
      <c r="C63" s="427"/>
      <c r="D63" s="439">
        <v>74.987864000000002</v>
      </c>
      <c r="E63" s="440">
        <v>80.985141000000013</v>
      </c>
      <c r="F63" s="441">
        <v>91.3</v>
      </c>
      <c r="G63" s="439">
        <v>20</v>
      </c>
    </row>
    <row r="64" spans="2:29" ht="15.5">
      <c r="B64" s="427" t="s">
        <v>267</v>
      </c>
      <c r="C64" s="427"/>
      <c r="D64" s="439">
        <v>26.619392000000001</v>
      </c>
      <c r="E64" s="440">
        <v>25.118900999999997</v>
      </c>
      <c r="F64" s="441">
        <v>14.7</v>
      </c>
      <c r="G64" s="439">
        <v>21</v>
      </c>
    </row>
    <row r="65" spans="2:7" ht="15.5">
      <c r="B65" s="427" t="s">
        <v>268</v>
      </c>
      <c r="C65" s="427"/>
      <c r="D65" s="439">
        <v>33.920243999999997</v>
      </c>
      <c r="E65" s="440">
        <v>23.674911999999996</v>
      </c>
      <c r="F65" s="441">
        <v>30.9</v>
      </c>
      <c r="G65" s="439">
        <v>8.32</v>
      </c>
    </row>
    <row r="66" spans="2:7" ht="15.5">
      <c r="B66" s="427" t="s">
        <v>269</v>
      </c>
      <c r="C66" s="427"/>
      <c r="D66" s="439">
        <v>23.057539999999999</v>
      </c>
      <c r="E66" s="440">
        <v>22.256109000000002</v>
      </c>
      <c r="F66" s="441">
        <v>13.2</v>
      </c>
      <c r="G66" s="439">
        <v>12.52</v>
      </c>
    </row>
    <row r="67" spans="2:7" ht="15.5">
      <c r="B67" s="427" t="s">
        <v>270</v>
      </c>
      <c r="C67" s="427"/>
      <c r="D67" s="439">
        <v>9.6284419999999997</v>
      </c>
      <c r="E67" s="440">
        <v>10.399177999999999</v>
      </c>
      <c r="F67" s="441">
        <v>11.7</v>
      </c>
      <c r="G67" s="439">
        <v>3.5640000000000001</v>
      </c>
    </row>
    <row r="68" spans="2:7" ht="15.5">
      <c r="B68" s="427" t="s">
        <v>271</v>
      </c>
      <c r="C68" s="427"/>
      <c r="D68" s="439">
        <v>7.6509499999999999</v>
      </c>
      <c r="E68" s="440">
        <v>7.6744979999999998</v>
      </c>
      <c r="F68" s="441">
        <v>7.2</v>
      </c>
      <c r="G68" s="439">
        <v>2.64</v>
      </c>
    </row>
    <row r="69" spans="2:7" ht="15.5">
      <c r="B69" s="427" t="s">
        <v>272</v>
      </c>
      <c r="C69" s="427"/>
      <c r="D69" s="439">
        <v>10.211357</v>
      </c>
      <c r="E69" s="440">
        <v>9.9167039999999993</v>
      </c>
      <c r="F69" s="441">
        <v>8.9</v>
      </c>
      <c r="G69" s="439">
        <v>3.2</v>
      </c>
    </row>
    <row r="70" spans="2:7" ht="15.5">
      <c r="B70" s="427" t="s">
        <v>273</v>
      </c>
      <c r="C70" s="427"/>
      <c r="D70" s="439">
        <v>5.9527830000000002</v>
      </c>
      <c r="E70" s="440">
        <v>5.1561380000000021</v>
      </c>
      <c r="F70" s="441">
        <v>5.9</v>
      </c>
      <c r="G70" s="439">
        <v>1.68</v>
      </c>
    </row>
    <row r="71" spans="2:7" ht="15.5">
      <c r="B71" s="427" t="s">
        <v>274</v>
      </c>
      <c r="C71" s="427"/>
      <c r="D71" s="439">
        <v>6.7027979999999996</v>
      </c>
      <c r="E71" s="440">
        <v>5.7133209999999996</v>
      </c>
      <c r="F71" s="441">
        <v>4.9000000000000004</v>
      </c>
      <c r="G71" s="439">
        <v>2.3879999999999999</v>
      </c>
    </row>
    <row r="72" spans="2:7" ht="15.5">
      <c r="B72" s="427" t="s">
        <v>275</v>
      </c>
      <c r="C72" s="427"/>
      <c r="D72" s="439">
        <v>6.5076299999999998</v>
      </c>
      <c r="E72" s="440">
        <v>4.5293410000000005</v>
      </c>
      <c r="F72" s="442">
        <v>5.8</v>
      </c>
      <c r="G72" s="439">
        <v>1.6</v>
      </c>
    </row>
    <row r="73" spans="2:7" ht="15.5">
      <c r="B73" s="427" t="s">
        <v>276</v>
      </c>
      <c r="C73" s="427"/>
      <c r="D73" s="439">
        <v>3.9237330000000004</v>
      </c>
      <c r="E73" s="440">
        <v>4.2498539999999991</v>
      </c>
      <c r="F73" s="441">
        <v>3.8</v>
      </c>
      <c r="G73" s="439">
        <v>1.3120000000000001</v>
      </c>
    </row>
    <row r="74" spans="2:7" ht="15.5">
      <c r="B74" s="427" t="s">
        <v>277</v>
      </c>
      <c r="C74" s="427"/>
      <c r="D74" s="439">
        <v>5.5068900000000003</v>
      </c>
      <c r="E74" s="440">
        <v>4.0730519999999997</v>
      </c>
      <c r="F74" s="442">
        <v>2.9</v>
      </c>
      <c r="G74" s="439">
        <v>1.92</v>
      </c>
    </row>
    <row r="75" spans="2:7" ht="15.5">
      <c r="B75" s="427" t="s">
        <v>278</v>
      </c>
      <c r="C75" s="427"/>
      <c r="D75" s="439">
        <v>5.8607009999999997</v>
      </c>
      <c r="E75" s="440">
        <v>5.4918829999999987</v>
      </c>
      <c r="F75" s="442">
        <v>4.8</v>
      </c>
      <c r="G75" s="439">
        <v>1.4</v>
      </c>
    </row>
    <row r="76" spans="2:7" ht="15.5">
      <c r="B76" s="427" t="s">
        <v>279</v>
      </c>
      <c r="C76" s="427"/>
      <c r="D76" s="439">
        <v>3.5874820000000001</v>
      </c>
      <c r="E76" s="440">
        <v>3.6562609999999998</v>
      </c>
      <c r="F76" s="442">
        <v>3.2</v>
      </c>
      <c r="G76" s="439">
        <v>1.0940000000000001</v>
      </c>
    </row>
    <row r="77" spans="2:7" ht="15.5">
      <c r="B77" s="427" t="s">
        <v>280</v>
      </c>
      <c r="C77" s="427"/>
      <c r="D77" s="439">
        <v>5.5720110000000007</v>
      </c>
      <c r="E77" s="440">
        <v>4.5436000000000005</v>
      </c>
      <c r="F77" s="441">
        <v>5.0999999999999996</v>
      </c>
      <c r="G77" s="439">
        <v>1.26</v>
      </c>
    </row>
    <row r="78" spans="2:7" ht="15.5">
      <c r="B78" s="427" t="s">
        <v>281</v>
      </c>
      <c r="C78" s="427"/>
      <c r="D78" s="439">
        <v>6.1699920000000006</v>
      </c>
      <c r="E78" s="440">
        <v>5.7545570000000001</v>
      </c>
      <c r="F78" s="441">
        <v>4.3</v>
      </c>
      <c r="G78" s="439">
        <v>1.26</v>
      </c>
    </row>
    <row r="79" spans="2:7" ht="15.5">
      <c r="B79" s="427" t="s">
        <v>282</v>
      </c>
      <c r="C79" s="427"/>
      <c r="D79" s="439">
        <v>2.8786799999999997</v>
      </c>
      <c r="E79" s="440">
        <v>2.2149720000000004</v>
      </c>
      <c r="F79" s="441">
        <v>2.9</v>
      </c>
      <c r="G79" s="439">
        <v>1.387</v>
      </c>
    </row>
    <row r="80" spans="2:7" ht="15.5">
      <c r="B80" s="427" t="s">
        <v>283</v>
      </c>
      <c r="C80" s="427"/>
      <c r="D80" s="439">
        <v>3.1256930000000001</v>
      </c>
      <c r="E80" s="440">
        <v>3.2236040000000004</v>
      </c>
      <c r="F80" s="442">
        <v>2.7</v>
      </c>
      <c r="G80" s="439">
        <v>1.28</v>
      </c>
    </row>
    <row r="81" spans="2:7" ht="15.5">
      <c r="B81" s="427" t="s">
        <v>284</v>
      </c>
      <c r="C81" s="427"/>
      <c r="D81" s="439">
        <v>4.0741779999999999</v>
      </c>
      <c r="E81" s="440">
        <v>3.5783920000000005</v>
      </c>
      <c r="F81" s="441">
        <v>3.1</v>
      </c>
      <c r="G81" s="439">
        <v>1.24</v>
      </c>
    </row>
    <row r="82" spans="2:7" ht="15.5">
      <c r="B82" s="427" t="s">
        <v>285</v>
      </c>
      <c r="C82" s="427"/>
      <c r="D82" s="439">
        <v>3.263309</v>
      </c>
      <c r="E82" s="440">
        <v>2.5360029999999996</v>
      </c>
      <c r="F82" s="441">
        <v>2.2000000000000002</v>
      </c>
      <c r="G82" s="439">
        <v>0.94499999999999995</v>
      </c>
    </row>
    <row r="83" spans="2:7" ht="15.5">
      <c r="B83" s="427" t="s">
        <v>286</v>
      </c>
      <c r="C83" s="427"/>
      <c r="D83" s="439">
        <v>1.13568</v>
      </c>
      <c r="E83" s="440">
        <v>2.1976269999999998</v>
      </c>
      <c r="F83" s="441">
        <v>2.7</v>
      </c>
      <c r="G83" s="439">
        <v>0.84</v>
      </c>
    </row>
    <row r="84" spans="2:7" ht="15.5">
      <c r="B84" s="427" t="s">
        <v>287</v>
      </c>
      <c r="C84" s="427"/>
      <c r="D84" s="439">
        <v>2.3318530000000002</v>
      </c>
      <c r="E84" s="440">
        <v>2.336341</v>
      </c>
      <c r="F84" s="442">
        <v>1.9</v>
      </c>
      <c r="G84" s="439">
        <v>0.8</v>
      </c>
    </row>
    <row r="85" spans="2:7" ht="15.5">
      <c r="B85" s="427" t="s">
        <v>288</v>
      </c>
      <c r="C85" s="427"/>
      <c r="D85" s="439">
        <v>1.964459</v>
      </c>
      <c r="E85" s="440">
        <v>2.001636</v>
      </c>
      <c r="F85" s="442">
        <v>1.7</v>
      </c>
      <c r="G85" s="439">
        <v>0.64</v>
      </c>
    </row>
    <row r="86" spans="2:7" ht="15.5">
      <c r="B86" s="427" t="s">
        <v>289</v>
      </c>
      <c r="C86" s="427"/>
      <c r="D86" s="439">
        <v>1.3331300000000001</v>
      </c>
      <c r="E86" s="440">
        <v>1.3171700000000002</v>
      </c>
      <c r="F86" s="442">
        <v>1.1000000000000001</v>
      </c>
      <c r="G86" s="439">
        <v>0.64400000000000002</v>
      </c>
    </row>
    <row r="87" spans="2:7" ht="15.5">
      <c r="B87" s="427" t="s">
        <v>290</v>
      </c>
      <c r="C87" s="427"/>
      <c r="D87" s="439">
        <v>1.4769960000000002</v>
      </c>
      <c r="E87" s="440">
        <v>1.3340529999999999</v>
      </c>
      <c r="F87" s="441">
        <v>1.1000000000000001</v>
      </c>
      <c r="G87" s="439">
        <v>0.8</v>
      </c>
    </row>
    <row r="88" spans="2:7" ht="15.5">
      <c r="B88" s="427" t="s">
        <v>291</v>
      </c>
      <c r="C88" s="427"/>
      <c r="D88" s="439">
        <v>1.714893</v>
      </c>
      <c r="E88" s="440">
        <v>1.392279</v>
      </c>
      <c r="F88" s="441">
        <v>1.4</v>
      </c>
      <c r="G88" s="439">
        <v>0.8</v>
      </c>
    </row>
    <row r="89" spans="2:7" ht="15.5">
      <c r="B89" s="427" t="s">
        <v>292</v>
      </c>
      <c r="C89" s="427"/>
      <c r="D89" s="439">
        <v>0.64944199999999996</v>
      </c>
      <c r="E89" s="440">
        <v>1.4051579999999999</v>
      </c>
      <c r="F89" s="441">
        <v>1.2</v>
      </c>
      <c r="G89" s="439">
        <v>0.37</v>
      </c>
    </row>
    <row r="90" spans="2:7" ht="15.5">
      <c r="B90" s="427" t="s">
        <v>293</v>
      </c>
      <c r="C90" s="427"/>
      <c r="D90" s="439">
        <v>1.27851</v>
      </c>
      <c r="E90" s="440">
        <v>1.1516410000000001</v>
      </c>
      <c r="F90" s="442">
        <v>1.2</v>
      </c>
      <c r="G90" s="439">
        <v>0.2</v>
      </c>
    </row>
    <row r="91" spans="2:7" ht="16" thickBot="1">
      <c r="B91" s="427" t="s">
        <v>294</v>
      </c>
      <c r="C91" s="427"/>
      <c r="D91" s="439">
        <v>4.8799999999999996E-2</v>
      </c>
      <c r="E91" s="440">
        <v>1.01E-4</v>
      </c>
      <c r="F91" s="443">
        <v>0</v>
      </c>
      <c r="G91" s="439">
        <v>0.65300000000000002</v>
      </c>
    </row>
    <row r="92" spans="2:7" ht="16" thickBot="1">
      <c r="B92" s="444" t="s">
        <v>295</v>
      </c>
      <c r="C92" s="444"/>
      <c r="D92" s="445">
        <v>748.29548</v>
      </c>
      <c r="E92" s="446">
        <v>648.11605999999995</v>
      </c>
      <c r="F92" s="447">
        <v>388.7</v>
      </c>
      <c r="G92" s="445">
        <v>1256</v>
      </c>
    </row>
    <row r="93" spans="2:7" ht="15.5">
      <c r="B93" s="448" t="s">
        <v>296</v>
      </c>
      <c r="C93" s="448"/>
      <c r="D93" s="449">
        <v>454.61225000000002</v>
      </c>
      <c r="E93" s="450">
        <v>392.28665999999998</v>
      </c>
      <c r="F93" s="442">
        <v>230.4</v>
      </c>
      <c r="G93" s="449">
        <v>716</v>
      </c>
    </row>
    <row r="94" spans="2:7" ht="16" thickBot="1">
      <c r="B94" s="448" t="s">
        <v>297</v>
      </c>
      <c r="C94" s="448"/>
      <c r="D94" s="449">
        <v>293.68322999999998</v>
      </c>
      <c r="E94" s="450">
        <v>255.82939999999999</v>
      </c>
      <c r="F94" s="442">
        <v>158.30000000000001</v>
      </c>
      <c r="G94" s="449">
        <v>540</v>
      </c>
    </row>
    <row r="95" spans="2:7" ht="16" thickBot="1">
      <c r="B95" s="451" t="s">
        <v>298</v>
      </c>
      <c r="C95" s="444"/>
      <c r="D95" s="445">
        <v>161.31636</v>
      </c>
      <c r="E95" s="446">
        <v>127.83362399999999</v>
      </c>
      <c r="F95" s="447">
        <v>134.6</v>
      </c>
      <c r="G95" s="445">
        <v>286.63499999999999</v>
      </c>
    </row>
    <row r="96" spans="2:7" ht="15.5">
      <c r="B96" s="448" t="s">
        <v>299</v>
      </c>
      <c r="C96" s="448"/>
      <c r="D96" s="449">
        <v>115.64262000000001</v>
      </c>
      <c r="E96" s="450">
        <v>76.95711</v>
      </c>
      <c r="F96" s="442">
        <v>96.2</v>
      </c>
      <c r="G96" s="449">
        <v>198.66</v>
      </c>
    </row>
    <row r="97" spans="2:29" ht="15.5">
      <c r="B97" s="448" t="s">
        <v>300</v>
      </c>
      <c r="C97" s="448"/>
      <c r="D97" s="449">
        <v>45.673740000000002</v>
      </c>
      <c r="E97" s="450">
        <v>50.876513999999993</v>
      </c>
      <c r="F97" s="442">
        <v>38.299999999999997</v>
      </c>
      <c r="G97" s="449">
        <v>87.974999999999994</v>
      </c>
    </row>
    <row r="99" spans="2:29" ht="15" customHeight="1" thickBot="1">
      <c r="B99" s="226" t="s">
        <v>301</v>
      </c>
      <c r="C99" s="292"/>
      <c r="D99" s="292"/>
      <c r="E99" s="292"/>
      <c r="F99" s="292"/>
      <c r="AC99" s="226" t="s">
        <v>301</v>
      </c>
    </row>
    <row r="100" spans="2:29" ht="15.5">
      <c r="B100" s="532" t="s">
        <v>223</v>
      </c>
      <c r="C100" s="532"/>
      <c r="D100" s="532" t="s">
        <v>209</v>
      </c>
      <c r="E100" s="535"/>
      <c r="F100" s="535"/>
      <c r="G100" s="428" t="s">
        <v>210</v>
      </c>
    </row>
    <row r="101" spans="2:29" ht="15.5">
      <c r="B101" s="533"/>
      <c r="C101" s="533"/>
      <c r="D101" s="530" t="s">
        <v>263</v>
      </c>
      <c r="E101" s="531"/>
      <c r="F101" s="531"/>
      <c r="G101" s="434" t="s">
        <v>216</v>
      </c>
    </row>
    <row r="102" spans="2:29" ht="15.5">
      <c r="B102" s="533"/>
      <c r="C102" s="533"/>
      <c r="D102" s="530" t="s">
        <v>219</v>
      </c>
      <c r="E102" s="531"/>
      <c r="F102" s="531"/>
      <c r="G102" s="434" t="s">
        <v>221</v>
      </c>
    </row>
    <row r="103" spans="2:29" ht="16" thickBot="1">
      <c r="B103" s="534"/>
      <c r="C103" s="534"/>
      <c r="D103" s="234">
        <v>2020</v>
      </c>
      <c r="E103" s="234">
        <v>2019</v>
      </c>
      <c r="F103" s="430">
        <v>2018</v>
      </c>
      <c r="G103" s="234">
        <v>2020</v>
      </c>
    </row>
    <row r="104" spans="2:29" ht="16" thickBot="1">
      <c r="B104" s="452" t="s">
        <v>302</v>
      </c>
      <c r="C104" s="452"/>
      <c r="D104" s="453">
        <v>1489.0707909999994</v>
      </c>
      <c r="E104" s="454">
        <v>1265.463626</v>
      </c>
      <c r="F104" s="455">
        <v>1063.3</v>
      </c>
      <c r="G104" s="453">
        <v>683.16</v>
      </c>
    </row>
    <row r="105" spans="2:29" ht="15.5">
      <c r="B105" s="427" t="s">
        <v>303</v>
      </c>
      <c r="C105" s="427"/>
      <c r="D105" s="426">
        <v>204.05870000000002</v>
      </c>
      <c r="E105" s="456">
        <v>194.97121999999999</v>
      </c>
      <c r="F105" s="457">
        <v>164.1</v>
      </c>
      <c r="G105" s="426">
        <v>94.5</v>
      </c>
    </row>
    <row r="106" spans="2:29" ht="15.5">
      <c r="B106" s="427" t="s">
        <v>304</v>
      </c>
      <c r="C106" s="427"/>
      <c r="D106" s="426">
        <v>207.73043900000002</v>
      </c>
      <c r="E106" s="456">
        <v>208.93073000000001</v>
      </c>
      <c r="F106" s="457">
        <v>181.5</v>
      </c>
      <c r="G106" s="426">
        <v>76</v>
      </c>
    </row>
    <row r="107" spans="2:29" ht="15.5">
      <c r="B107" s="427" t="s">
        <v>305</v>
      </c>
      <c r="C107" s="427"/>
      <c r="D107" s="426">
        <v>148.33619899999999</v>
      </c>
      <c r="E107" s="456">
        <v>159.612075</v>
      </c>
      <c r="F107" s="457">
        <v>130.9</v>
      </c>
      <c r="G107" s="426">
        <v>61.23</v>
      </c>
    </row>
    <row r="108" spans="2:29" ht="15.5">
      <c r="B108" s="427" t="s">
        <v>306</v>
      </c>
      <c r="C108" s="427"/>
      <c r="D108" s="426">
        <v>112.556623</v>
      </c>
      <c r="E108" s="456">
        <v>109.095187</v>
      </c>
      <c r="F108" s="457">
        <v>90.4</v>
      </c>
      <c r="G108" s="426">
        <v>48.96</v>
      </c>
    </row>
    <row r="109" spans="2:29" ht="15.5">
      <c r="B109" s="427" t="s">
        <v>307</v>
      </c>
      <c r="C109" s="427"/>
      <c r="D109" s="426">
        <v>98.449687000000011</v>
      </c>
      <c r="E109" s="456">
        <v>96.805067999999991</v>
      </c>
      <c r="F109" s="458">
        <v>80</v>
      </c>
      <c r="G109" s="426">
        <v>46</v>
      </c>
    </row>
    <row r="110" spans="2:29" ht="15.5">
      <c r="B110" s="427" t="s">
        <v>308</v>
      </c>
      <c r="C110" s="427"/>
      <c r="D110" s="426">
        <v>85.191323999999994</v>
      </c>
      <c r="E110" s="456">
        <v>84.951851999999988</v>
      </c>
      <c r="F110" s="457">
        <v>69.5</v>
      </c>
      <c r="G110" s="426">
        <v>41.19</v>
      </c>
    </row>
    <row r="111" spans="2:29" ht="15.5">
      <c r="B111" s="427" t="s">
        <v>309</v>
      </c>
      <c r="C111" s="427"/>
      <c r="D111" s="426">
        <v>83.879333000000003</v>
      </c>
      <c r="E111" s="456">
        <v>83.699611000000004</v>
      </c>
      <c r="F111" s="457">
        <v>69.400000000000006</v>
      </c>
      <c r="G111" s="426">
        <v>34.24</v>
      </c>
    </row>
    <row r="112" spans="2:29" ht="15.5">
      <c r="B112" s="427" t="s">
        <v>310</v>
      </c>
      <c r="C112" s="427"/>
      <c r="D112" s="426">
        <v>71.834659000000002</v>
      </c>
      <c r="E112" s="456">
        <v>69.854674999999986</v>
      </c>
      <c r="F112" s="457">
        <v>56.7</v>
      </c>
      <c r="G112" s="426">
        <v>28.28</v>
      </c>
    </row>
    <row r="113" spans="2:7" ht="15.5">
      <c r="B113" s="427" t="s">
        <v>311</v>
      </c>
      <c r="C113" s="427"/>
      <c r="D113" s="426">
        <v>61.459651999999998</v>
      </c>
      <c r="E113" s="456">
        <v>64.764991000000009</v>
      </c>
      <c r="F113" s="457">
        <v>57.6</v>
      </c>
      <c r="G113" s="426">
        <v>31.2</v>
      </c>
    </row>
    <row r="114" spans="2:7" ht="15.5">
      <c r="B114" s="427" t="s">
        <v>312</v>
      </c>
      <c r="C114" s="427"/>
      <c r="D114" s="426">
        <v>63.413905</v>
      </c>
      <c r="E114" s="456">
        <v>65.19491699999999</v>
      </c>
      <c r="F114" s="458">
        <v>57.1</v>
      </c>
      <c r="G114" s="426">
        <v>31.2</v>
      </c>
    </row>
    <row r="115" spans="2:7" ht="15.5">
      <c r="B115" s="427" t="s">
        <v>313</v>
      </c>
      <c r="C115" s="427"/>
      <c r="D115" s="426">
        <v>42.586714000000001</v>
      </c>
      <c r="E115" s="456">
        <v>41.598965999999997</v>
      </c>
      <c r="F115" s="457">
        <v>33.6</v>
      </c>
      <c r="G115" s="426">
        <v>18.239999999999998</v>
      </c>
    </row>
    <row r="116" spans="2:7" ht="15.5">
      <c r="B116" s="427" t="s">
        <v>314</v>
      </c>
      <c r="C116" s="427"/>
      <c r="D116" s="426">
        <v>30.507013000000001</v>
      </c>
      <c r="E116" s="456">
        <v>31.172149000000001</v>
      </c>
      <c r="F116" s="457">
        <v>26.7</v>
      </c>
      <c r="G116" s="426">
        <v>14.28</v>
      </c>
    </row>
    <row r="117" spans="2:7" ht="15.5">
      <c r="B117" s="427" t="s">
        <v>315</v>
      </c>
      <c r="C117" s="427"/>
      <c r="D117" s="426">
        <v>31.057055000000002</v>
      </c>
      <c r="E117" s="456">
        <v>29.771135999999998</v>
      </c>
      <c r="F117" s="457">
        <v>24.9</v>
      </c>
      <c r="G117" s="426">
        <v>12.42</v>
      </c>
    </row>
    <row r="118" spans="2:7" ht="15.5">
      <c r="B118" s="427" t="s">
        <v>316</v>
      </c>
      <c r="C118" s="427"/>
      <c r="D118" s="426">
        <v>23.158832999999998</v>
      </c>
      <c r="E118" s="456">
        <v>25.041048999999997</v>
      </c>
      <c r="F118" s="457">
        <v>20.9</v>
      </c>
      <c r="G118" s="426">
        <v>12.24</v>
      </c>
    </row>
    <row r="119" spans="2:7" ht="15.5">
      <c r="B119" s="427" t="s">
        <v>443</v>
      </c>
      <c r="C119" s="427"/>
      <c r="D119" s="426">
        <v>54.601331999999999</v>
      </c>
      <c r="E119" s="456">
        <v>0</v>
      </c>
      <c r="F119" s="458">
        <v>0</v>
      </c>
      <c r="G119" s="426">
        <v>22.6</v>
      </c>
    </row>
    <row r="120" spans="2:7" ht="15.5">
      <c r="B120" s="427" t="s">
        <v>444</v>
      </c>
      <c r="C120" s="427"/>
      <c r="D120" s="426">
        <v>133.707763</v>
      </c>
      <c r="E120" s="456">
        <v>0</v>
      </c>
      <c r="F120" s="458">
        <v>0</v>
      </c>
      <c r="G120" s="426">
        <v>74.58</v>
      </c>
    </row>
    <row r="121" spans="2:7" ht="16.399999999999999" customHeight="1" thickBot="1">
      <c r="B121" s="427" t="s">
        <v>445</v>
      </c>
      <c r="C121" s="427"/>
      <c r="D121" s="426">
        <v>36.541559999999997</v>
      </c>
      <c r="E121" s="456">
        <v>0</v>
      </c>
      <c r="F121" s="458">
        <v>0</v>
      </c>
      <c r="G121" s="426">
        <v>36</v>
      </c>
    </row>
    <row r="122" spans="2:7" ht="16" thickBot="1">
      <c r="B122" s="459" t="s">
        <v>446</v>
      </c>
      <c r="C122" s="459"/>
      <c r="D122" s="460">
        <v>0.97400700000000007</v>
      </c>
      <c r="E122" s="461">
        <v>0.58245799999999992</v>
      </c>
      <c r="F122" s="462">
        <v>0.6</v>
      </c>
      <c r="G122" s="460">
        <v>4.6959999999999997</v>
      </c>
    </row>
    <row r="123" spans="2:7" ht="15.5">
      <c r="B123" s="427" t="s">
        <v>317</v>
      </c>
      <c r="C123" s="427"/>
      <c r="D123" s="426">
        <v>0.57633299999999998</v>
      </c>
      <c r="E123" s="456">
        <v>0.58245799999999992</v>
      </c>
      <c r="F123" s="457">
        <v>0.6</v>
      </c>
      <c r="G123" s="426">
        <v>0.7</v>
      </c>
    </row>
    <row r="124" spans="2:7" ht="15.5">
      <c r="B124" s="427" t="s">
        <v>447</v>
      </c>
      <c r="C124" s="427"/>
      <c r="D124" s="426">
        <v>0.23552400000000001</v>
      </c>
      <c r="E124" s="456">
        <v>0</v>
      </c>
      <c r="F124" s="458">
        <v>0</v>
      </c>
      <c r="G124" s="426">
        <v>0.999</v>
      </c>
    </row>
    <row r="125" spans="2:7" ht="15.5">
      <c r="B125" s="427" t="s">
        <v>448</v>
      </c>
      <c r="C125" s="427"/>
      <c r="D125" s="426">
        <v>2.9003000000000001E-2</v>
      </c>
      <c r="E125" s="456">
        <v>0</v>
      </c>
      <c r="F125" s="458">
        <v>0</v>
      </c>
      <c r="G125" s="426">
        <v>0.999</v>
      </c>
    </row>
    <row r="126" spans="2:7" ht="15.5">
      <c r="B126" s="427" t="s">
        <v>449</v>
      </c>
      <c r="C126" s="427"/>
      <c r="D126" s="426">
        <v>6.6558999999999993E-2</v>
      </c>
      <c r="E126" s="456">
        <v>0</v>
      </c>
      <c r="F126" s="458">
        <v>0</v>
      </c>
      <c r="G126" s="426">
        <v>0.999</v>
      </c>
    </row>
    <row r="127" spans="2:7" ht="15.5">
      <c r="B127" s="427" t="s">
        <v>450</v>
      </c>
      <c r="C127" s="427"/>
      <c r="D127" s="426">
        <v>6.6587999999999994E-2</v>
      </c>
      <c r="E127" s="456">
        <v>0</v>
      </c>
      <c r="F127" s="458">
        <v>0</v>
      </c>
      <c r="G127" s="426">
        <v>0.999</v>
      </c>
    </row>
    <row r="128" spans="2:7" ht="16" thickBot="1">
      <c r="B128" s="229"/>
      <c r="C128" s="229"/>
      <c r="D128" s="229"/>
      <c r="E128" s="229"/>
      <c r="F128" s="229"/>
      <c r="G128" s="229"/>
    </row>
    <row r="129" spans="2:29" ht="16" thickBot="1">
      <c r="B129" s="459" t="s">
        <v>318</v>
      </c>
      <c r="C129" s="459"/>
      <c r="D129" s="463">
        <v>2660.7920699999995</v>
      </c>
      <c r="E129" s="464">
        <v>2289.8781949999998</v>
      </c>
      <c r="F129" s="465">
        <v>1828.9</v>
      </c>
      <c r="G129" s="463">
        <v>2326.248</v>
      </c>
    </row>
    <row r="134" spans="2:29">
      <c r="B134" s="247"/>
    </row>
    <row r="135" spans="2:29" ht="19" thickBot="1">
      <c r="B135" s="226" t="s">
        <v>423</v>
      </c>
      <c r="AC135" s="226" t="s">
        <v>319</v>
      </c>
    </row>
    <row r="136" spans="2:29">
      <c r="B136" s="524" t="s">
        <v>320</v>
      </c>
      <c r="C136" s="523">
        <v>2020</v>
      </c>
      <c r="D136" s="523"/>
      <c r="E136" s="523">
        <v>2019</v>
      </c>
      <c r="F136" s="523"/>
      <c r="G136" s="523">
        <v>2018</v>
      </c>
      <c r="H136" s="523"/>
    </row>
    <row r="137" spans="2:29">
      <c r="B137" s="525"/>
      <c r="C137" s="380" t="s">
        <v>322</v>
      </c>
      <c r="D137" s="380" t="s">
        <v>323</v>
      </c>
      <c r="E137" s="380" t="s">
        <v>322</v>
      </c>
      <c r="F137" s="380" t="s">
        <v>323</v>
      </c>
      <c r="G137" s="380" t="s">
        <v>322</v>
      </c>
      <c r="H137" s="380" t="s">
        <v>323</v>
      </c>
    </row>
    <row r="138" spans="2:29" ht="15" thickBot="1">
      <c r="B138" s="526"/>
      <c r="C138" s="381" t="s">
        <v>324</v>
      </c>
      <c r="D138" s="381" t="s">
        <v>325</v>
      </c>
      <c r="E138" s="381" t="s">
        <v>324</v>
      </c>
      <c r="F138" s="381" t="s">
        <v>325</v>
      </c>
      <c r="G138" s="381" t="s">
        <v>324</v>
      </c>
      <c r="H138" s="381" t="s">
        <v>325</v>
      </c>
    </row>
    <row r="139" spans="2:29" ht="15.5">
      <c r="B139" s="313" t="s">
        <v>326</v>
      </c>
      <c r="C139" s="314">
        <f>C146+C152</f>
        <v>9909</v>
      </c>
      <c r="D139" s="314">
        <f>D146+D152</f>
        <v>3154</v>
      </c>
      <c r="E139" s="382">
        <v>9838</v>
      </c>
      <c r="F139" s="382">
        <v>3042</v>
      </c>
      <c r="G139" s="382">
        <v>11086</v>
      </c>
      <c r="H139" s="382">
        <v>2849</v>
      </c>
    </row>
    <row r="140" spans="2:29" ht="15.5">
      <c r="B140" s="232" t="s">
        <v>327</v>
      </c>
      <c r="C140" s="314">
        <f>C153</f>
        <v>1305773</v>
      </c>
      <c r="D140" s="316">
        <f>D153</f>
        <v>774</v>
      </c>
      <c r="E140" s="382">
        <v>1203724</v>
      </c>
      <c r="F140" s="383">
        <v>918</v>
      </c>
      <c r="G140" s="382">
        <v>1131071</v>
      </c>
      <c r="H140" s="383">
        <v>827</v>
      </c>
    </row>
    <row r="141" spans="2:29" ht="15.5">
      <c r="B141" s="232" t="s">
        <v>328</v>
      </c>
      <c r="C141" s="314">
        <f>C147+C154</f>
        <v>581</v>
      </c>
      <c r="D141" s="316">
        <f>D147+D154</f>
        <v>139</v>
      </c>
      <c r="E141" s="382">
        <v>548</v>
      </c>
      <c r="F141" s="383">
        <v>143</v>
      </c>
      <c r="G141" s="382">
        <v>458</v>
      </c>
      <c r="H141" s="383">
        <v>104</v>
      </c>
    </row>
    <row r="142" spans="2:29" ht="15.5">
      <c r="B142" s="232" t="s">
        <v>422</v>
      </c>
      <c r="C142" s="314"/>
      <c r="D142" s="318">
        <f>D148+D155</f>
        <v>97</v>
      </c>
      <c r="E142" s="382"/>
      <c r="F142" s="384">
        <v>107</v>
      </c>
      <c r="G142" s="382"/>
      <c r="H142" s="384">
        <v>91</v>
      </c>
    </row>
    <row r="143" spans="2:29" ht="16" thickBot="1">
      <c r="B143" s="320" t="s">
        <v>329</v>
      </c>
      <c r="C143" s="321"/>
      <c r="D143" s="322">
        <f>D149+D156</f>
        <v>4164</v>
      </c>
      <c r="E143" s="385"/>
      <c r="F143" s="386">
        <v>4210</v>
      </c>
      <c r="G143" s="385"/>
      <c r="H143" s="386">
        <v>3871</v>
      </c>
    </row>
    <row r="144" spans="2:29">
      <c r="B144" s="247" t="s">
        <v>421</v>
      </c>
    </row>
    <row r="145" spans="2:4" ht="15" thickBot="1">
      <c r="B145" s="247"/>
      <c r="C145" t="s">
        <v>439</v>
      </c>
    </row>
    <row r="146" spans="2:4">
      <c r="B146" s="419" t="s">
        <v>326</v>
      </c>
      <c r="C146" s="415">
        <v>7173</v>
      </c>
      <c r="D146" s="415">
        <v>2260</v>
      </c>
    </row>
    <row r="147" spans="2:4">
      <c r="B147" s="420" t="s">
        <v>328</v>
      </c>
      <c r="C147" s="416">
        <v>456</v>
      </c>
      <c r="D147" s="416">
        <v>113</v>
      </c>
    </row>
    <row r="148" spans="2:4">
      <c r="B148" s="420" t="s">
        <v>437</v>
      </c>
      <c r="C148" s="416">
        <v>45</v>
      </c>
      <c r="D148" s="416">
        <v>64</v>
      </c>
    </row>
    <row r="149" spans="2:4" ht="15" thickBot="1">
      <c r="B149" s="421" t="s">
        <v>438</v>
      </c>
      <c r="C149" s="417"/>
      <c r="D149" s="418">
        <v>2437</v>
      </c>
    </row>
    <row r="151" spans="2:4">
      <c r="C151" t="s">
        <v>442</v>
      </c>
    </row>
    <row r="152" spans="2:4">
      <c r="B152" s="425" t="s">
        <v>326</v>
      </c>
      <c r="C152" s="422">
        <v>2736</v>
      </c>
      <c r="D152" s="423">
        <v>894</v>
      </c>
    </row>
    <row r="153" spans="2:4">
      <c r="B153" s="425" t="s">
        <v>440</v>
      </c>
      <c r="C153" s="422">
        <v>1305773</v>
      </c>
      <c r="D153" s="423">
        <v>774</v>
      </c>
    </row>
    <row r="154" spans="2:4">
      <c r="B154" s="425" t="s">
        <v>328</v>
      </c>
      <c r="C154" s="423">
        <v>125</v>
      </c>
      <c r="D154" s="423">
        <v>26</v>
      </c>
    </row>
    <row r="155" spans="2:4">
      <c r="B155" s="425" t="s">
        <v>441</v>
      </c>
      <c r="C155" s="423"/>
      <c r="D155" s="423">
        <v>33</v>
      </c>
    </row>
    <row r="156" spans="2:4" ht="15" thickBot="1">
      <c r="B156" s="421" t="s">
        <v>438</v>
      </c>
      <c r="C156" s="424"/>
      <c r="D156" s="418">
        <v>1727</v>
      </c>
    </row>
  </sheetData>
  <mergeCells count="183">
    <mergeCell ref="B4:B7"/>
    <mergeCell ref="D4:F4"/>
    <mergeCell ref="G4:I4"/>
    <mergeCell ref="D5:F5"/>
    <mergeCell ref="G5:I5"/>
    <mergeCell ref="D6:F6"/>
    <mergeCell ref="G6:I6"/>
    <mergeCell ref="B10:B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10:H11"/>
    <mergeCell ref="I10:I11"/>
    <mergeCell ref="H8:H9"/>
    <mergeCell ref="J10:J11"/>
    <mergeCell ref="K10:K11"/>
    <mergeCell ref="L10:L11"/>
    <mergeCell ref="M10:M11"/>
    <mergeCell ref="I8:I9"/>
    <mergeCell ref="J8:J9"/>
    <mergeCell ref="K8:K9"/>
    <mergeCell ref="L8:L9"/>
    <mergeCell ref="M8:M9"/>
    <mergeCell ref="I12:I13"/>
    <mergeCell ref="J12:J13"/>
    <mergeCell ref="K12:K13"/>
    <mergeCell ref="L12:L13"/>
    <mergeCell ref="M12:M13"/>
    <mergeCell ref="H12:H13"/>
    <mergeCell ref="B14:B15"/>
    <mergeCell ref="D14:D15"/>
    <mergeCell ref="E14:E15"/>
    <mergeCell ref="F14:F15"/>
    <mergeCell ref="G14:G15"/>
    <mergeCell ref="B12:B13"/>
    <mergeCell ref="D12:D13"/>
    <mergeCell ref="E12:E13"/>
    <mergeCell ref="F12:F13"/>
    <mergeCell ref="G12:G13"/>
    <mergeCell ref="L28:L30"/>
    <mergeCell ref="M28:M30"/>
    <mergeCell ref="B31:B33"/>
    <mergeCell ref="D31:D33"/>
    <mergeCell ref="H14:H15"/>
    <mergeCell ref="I14:I15"/>
    <mergeCell ref="J14:J15"/>
    <mergeCell ref="K14:K15"/>
    <mergeCell ref="L14:L15"/>
    <mergeCell ref="M14:M15"/>
    <mergeCell ref="I16:I17"/>
    <mergeCell ref="J16:J17"/>
    <mergeCell ref="K16:K17"/>
    <mergeCell ref="L16:L17"/>
    <mergeCell ref="M16:M17"/>
    <mergeCell ref="B24:B27"/>
    <mergeCell ref="D24:F24"/>
    <mergeCell ref="G24:I24"/>
    <mergeCell ref="D25:F25"/>
    <mergeCell ref="G25:I25"/>
    <mergeCell ref="C16:C17"/>
    <mergeCell ref="D16:D17"/>
    <mergeCell ref="E16:E17"/>
    <mergeCell ref="F16:F17"/>
    <mergeCell ref="G16:G17"/>
    <mergeCell ref="H16:H17"/>
    <mergeCell ref="D26:F26"/>
    <mergeCell ref="G26:I26"/>
    <mergeCell ref="E31:E33"/>
    <mergeCell ref="F31:F33"/>
    <mergeCell ref="G31:G33"/>
    <mergeCell ref="H31:H33"/>
    <mergeCell ref="B28:B30"/>
    <mergeCell ref="D28:D30"/>
    <mergeCell ref="E28:E30"/>
    <mergeCell ref="F28:F30"/>
    <mergeCell ref="G28:G30"/>
    <mergeCell ref="H28:H30"/>
    <mergeCell ref="I28:I30"/>
    <mergeCell ref="I31:I33"/>
    <mergeCell ref="L31:L33"/>
    <mergeCell ref="M31:M33"/>
    <mergeCell ref="B38:B40"/>
    <mergeCell ref="D38:D40"/>
    <mergeCell ref="E38:E40"/>
    <mergeCell ref="F38:F40"/>
    <mergeCell ref="G38:G40"/>
    <mergeCell ref="B36:B37"/>
    <mergeCell ref="D36:D37"/>
    <mergeCell ref="E36:E37"/>
    <mergeCell ref="F36:F37"/>
    <mergeCell ref="G36:G37"/>
    <mergeCell ref="H38:H40"/>
    <mergeCell ref="I38:I40"/>
    <mergeCell ref="L38:L40"/>
    <mergeCell ref="M38:M40"/>
    <mergeCell ref="B34:B35"/>
    <mergeCell ref="D34:D35"/>
    <mergeCell ref="E34:E35"/>
    <mergeCell ref="F34:F35"/>
    <mergeCell ref="G34:G35"/>
    <mergeCell ref="H34:H35"/>
    <mergeCell ref="I34:I35"/>
    <mergeCell ref="M36:M37"/>
    <mergeCell ref="I36:I37"/>
    <mergeCell ref="L36:L37"/>
    <mergeCell ref="K38:K40"/>
    <mergeCell ref="B44:B45"/>
    <mergeCell ref="D44:D45"/>
    <mergeCell ref="E44:E45"/>
    <mergeCell ref="F44:F45"/>
    <mergeCell ref="G44:G45"/>
    <mergeCell ref="H36:H37"/>
    <mergeCell ref="H42:H43"/>
    <mergeCell ref="H47:H48"/>
    <mergeCell ref="I47:I48"/>
    <mergeCell ref="L47:L48"/>
    <mergeCell ref="M47:M48"/>
    <mergeCell ref="B42:B43"/>
    <mergeCell ref="D42:D43"/>
    <mergeCell ref="E42:E43"/>
    <mergeCell ref="F42:F43"/>
    <mergeCell ref="G42:G43"/>
    <mergeCell ref="H44:H45"/>
    <mergeCell ref="I44:I45"/>
    <mergeCell ref="L44:L45"/>
    <mergeCell ref="L34:L35"/>
    <mergeCell ref="M34:M35"/>
    <mergeCell ref="L49:L50"/>
    <mergeCell ref="M49:M50"/>
    <mergeCell ref="B49:B50"/>
    <mergeCell ref="C49:C50"/>
    <mergeCell ref="D49:D50"/>
    <mergeCell ref="E49:E50"/>
    <mergeCell ref="F49:F50"/>
    <mergeCell ref="G49:G50"/>
    <mergeCell ref="B47:B48"/>
    <mergeCell ref="C47:C48"/>
    <mergeCell ref="D47:D48"/>
    <mergeCell ref="E47:E48"/>
    <mergeCell ref="F47:F48"/>
    <mergeCell ref="G47:G48"/>
    <mergeCell ref="H49:H50"/>
    <mergeCell ref="I49:I50"/>
    <mergeCell ref="K49:K50"/>
    <mergeCell ref="J49:J50"/>
    <mergeCell ref="M44:M45"/>
    <mergeCell ref="I42:I43"/>
    <mergeCell ref="L42:L43"/>
    <mergeCell ref="M42:M43"/>
    <mergeCell ref="G136:H136"/>
    <mergeCell ref="B136:B138"/>
    <mergeCell ref="C136:D136"/>
    <mergeCell ref="B51:C51"/>
    <mergeCell ref="D58:F58"/>
    <mergeCell ref="D59:F59"/>
    <mergeCell ref="D60:F60"/>
    <mergeCell ref="B100:B103"/>
    <mergeCell ref="C100:C103"/>
    <mergeCell ref="D100:F100"/>
    <mergeCell ref="D101:F101"/>
    <mergeCell ref="D102:F102"/>
    <mergeCell ref="E136:F136"/>
    <mergeCell ref="J31:J33"/>
    <mergeCell ref="K31:K33"/>
    <mergeCell ref="J36:J37"/>
    <mergeCell ref="K36:K37"/>
    <mergeCell ref="J28:J30"/>
    <mergeCell ref="K28:K30"/>
    <mergeCell ref="J47:J48"/>
    <mergeCell ref="K47:K48"/>
    <mergeCell ref="J34:J35"/>
    <mergeCell ref="J44:J45"/>
    <mergeCell ref="K44:K45"/>
    <mergeCell ref="J42:J43"/>
    <mergeCell ref="K42:K43"/>
    <mergeCell ref="J38:J40"/>
    <mergeCell ref="K34:K35"/>
  </mergeCells>
  <pageMargins left="0.7" right="0.7" top="0.75" bottom="0.75" header="0.3" footer="0.3"/>
  <ignoredErrors>
    <ignoredError sqref="D18 G18 J18:M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45"/>
  <sheetViews>
    <sheetView zoomScale="55" zoomScaleNormal="55" workbookViewId="0">
      <selection activeCell="F28" sqref="F28:F30"/>
    </sheetView>
  </sheetViews>
  <sheetFormatPr defaultRowHeight="14.5"/>
  <cols>
    <col min="2" max="2" width="41.453125" customWidth="1"/>
    <col min="3" max="3" width="25" customWidth="1"/>
    <col min="4" max="6" width="17.54296875" customWidth="1"/>
    <col min="7" max="7" width="19.453125" customWidth="1"/>
    <col min="8" max="11" width="17.54296875" customWidth="1"/>
    <col min="12" max="12" width="21.36328125" customWidth="1"/>
    <col min="13" max="13" width="18.453125" customWidth="1"/>
    <col min="14" max="16" width="21.453125" customWidth="1"/>
  </cols>
  <sheetData>
    <row r="3" spans="2:29" ht="19" thickBot="1">
      <c r="B3" s="226" t="s">
        <v>339</v>
      </c>
      <c r="AC3" s="226"/>
    </row>
    <row r="4" spans="2:29" s="229" customFormat="1" ht="15.5">
      <c r="B4" s="528" t="s">
        <v>330</v>
      </c>
      <c r="C4" s="228" t="s">
        <v>333</v>
      </c>
      <c r="D4" s="532" t="s">
        <v>340</v>
      </c>
      <c r="E4" s="532"/>
      <c r="F4" s="532"/>
      <c r="G4" s="532" t="s">
        <v>340</v>
      </c>
      <c r="H4" s="532"/>
      <c r="I4" s="532"/>
      <c r="J4" s="228" t="s">
        <v>343</v>
      </c>
      <c r="K4" s="228" t="s">
        <v>345</v>
      </c>
      <c r="L4" s="228" t="s">
        <v>346</v>
      </c>
      <c r="M4" s="228" t="s">
        <v>347</v>
      </c>
      <c r="N4"/>
      <c r="O4"/>
      <c r="P4"/>
      <c r="Q4"/>
    </row>
    <row r="5" spans="2:29" s="229" customFormat="1" ht="15.5">
      <c r="B5" s="574"/>
      <c r="C5" s="231" t="s">
        <v>334</v>
      </c>
      <c r="D5" s="530" t="s">
        <v>341</v>
      </c>
      <c r="E5" s="530"/>
      <c r="F5" s="530"/>
      <c r="G5" s="530" t="s">
        <v>342</v>
      </c>
      <c r="H5" s="530"/>
      <c r="I5" s="530"/>
      <c r="J5" s="231" t="s">
        <v>344</v>
      </c>
      <c r="K5" s="231" t="s">
        <v>344</v>
      </c>
      <c r="L5" s="231" t="s">
        <v>217</v>
      </c>
      <c r="M5" s="231" t="s">
        <v>348</v>
      </c>
    </row>
    <row r="6" spans="2:29" s="229" customFormat="1" ht="15.5">
      <c r="B6" s="574"/>
      <c r="C6" s="252"/>
      <c r="D6" s="530" t="s">
        <v>219</v>
      </c>
      <c r="E6" s="530"/>
      <c r="F6" s="530"/>
      <c r="G6" s="530" t="s">
        <v>354</v>
      </c>
      <c r="H6" s="530"/>
      <c r="I6" s="530"/>
      <c r="J6" s="231" t="s">
        <v>221</v>
      </c>
      <c r="K6" s="231" t="s">
        <v>222</v>
      </c>
      <c r="L6" s="252"/>
      <c r="M6" s="252"/>
    </row>
    <row r="7" spans="2:29" s="229" customFormat="1" ht="16" thickBot="1">
      <c r="B7" s="575"/>
      <c r="C7" s="238"/>
      <c r="D7" s="234">
        <v>2019</v>
      </c>
      <c r="E7" s="234">
        <v>2018</v>
      </c>
      <c r="F7" s="235">
        <v>2017</v>
      </c>
      <c r="G7" s="234">
        <v>2019</v>
      </c>
      <c r="H7" s="234">
        <v>2018</v>
      </c>
      <c r="I7" s="236">
        <v>2017</v>
      </c>
      <c r="J7" s="234">
        <v>2019</v>
      </c>
      <c r="K7" s="234">
        <v>2019</v>
      </c>
      <c r="L7" s="234">
        <v>2019</v>
      </c>
      <c r="M7" s="234">
        <v>2019</v>
      </c>
    </row>
    <row r="8" spans="2:29" s="229" customFormat="1" ht="15.5">
      <c r="B8" s="325"/>
      <c r="C8" s="535" t="s">
        <v>335</v>
      </c>
      <c r="D8" s="518">
        <v>27294</v>
      </c>
      <c r="E8" s="556">
        <v>32558</v>
      </c>
      <c r="F8" s="577">
        <v>32320</v>
      </c>
      <c r="G8" s="518">
        <v>1980</v>
      </c>
      <c r="H8" s="556">
        <v>2015</v>
      </c>
      <c r="I8" s="577">
        <v>2080</v>
      </c>
      <c r="J8" s="579">
        <v>4928</v>
      </c>
      <c r="K8" s="579">
        <v>373.8</v>
      </c>
      <c r="L8" s="518">
        <v>32742</v>
      </c>
      <c r="M8" s="518">
        <v>4627</v>
      </c>
    </row>
    <row r="9" spans="2:29" s="229" customFormat="1" ht="16" thickBot="1">
      <c r="B9" s="238" t="s">
        <v>225</v>
      </c>
      <c r="C9" s="576"/>
      <c r="D9" s="520"/>
      <c r="E9" s="555"/>
      <c r="F9" s="578"/>
      <c r="G9" s="520"/>
      <c r="H9" s="555"/>
      <c r="I9" s="578"/>
      <c r="J9" s="580"/>
      <c r="K9" s="580"/>
      <c r="L9" s="520"/>
      <c r="M9" s="520"/>
    </row>
    <row r="10" spans="2:29" s="229" customFormat="1" ht="15.5">
      <c r="B10" s="539" t="s">
        <v>331</v>
      </c>
      <c r="C10" s="237" t="s">
        <v>335</v>
      </c>
      <c r="D10" s="518">
        <v>4831</v>
      </c>
      <c r="E10" s="556">
        <v>6341</v>
      </c>
      <c r="F10" s="577">
        <v>6628</v>
      </c>
      <c r="G10" s="518">
        <v>672</v>
      </c>
      <c r="H10" s="560">
        <v>664</v>
      </c>
      <c r="I10" s="581">
        <v>682</v>
      </c>
      <c r="J10" s="579">
        <v>1498.8</v>
      </c>
      <c r="K10" s="579">
        <v>219</v>
      </c>
      <c r="L10" s="518">
        <v>5523</v>
      </c>
      <c r="M10" s="518">
        <v>1864</v>
      </c>
    </row>
    <row r="11" spans="2:29" s="229" customFormat="1" ht="16" thickBot="1">
      <c r="B11" s="540"/>
      <c r="C11" s="239" t="s">
        <v>336</v>
      </c>
      <c r="D11" s="520"/>
      <c r="E11" s="555"/>
      <c r="F11" s="578"/>
      <c r="G11" s="520"/>
      <c r="H11" s="561"/>
      <c r="I11" s="582"/>
      <c r="J11" s="580"/>
      <c r="K11" s="580"/>
      <c r="L11" s="520"/>
      <c r="M11" s="520"/>
    </row>
    <row r="12" spans="2:29" s="229" customFormat="1" ht="15.5">
      <c r="B12" s="539" t="s">
        <v>332</v>
      </c>
      <c r="C12" s="237" t="s">
        <v>337</v>
      </c>
      <c r="D12" s="518">
        <v>8022</v>
      </c>
      <c r="E12" s="556">
        <v>7853</v>
      </c>
      <c r="F12" s="577">
        <v>6458</v>
      </c>
      <c r="G12" s="518">
        <v>272</v>
      </c>
      <c r="H12" s="560">
        <v>244</v>
      </c>
      <c r="I12" s="581">
        <v>188</v>
      </c>
      <c r="J12" s="579">
        <v>3408</v>
      </c>
      <c r="K12" s="579">
        <v>102.5</v>
      </c>
      <c r="L12" s="518">
        <v>7023</v>
      </c>
      <c r="M12" s="518">
        <v>2398</v>
      </c>
    </row>
    <row r="13" spans="2:29" s="229" customFormat="1" ht="16" thickBot="1">
      <c r="B13" s="540"/>
      <c r="C13" s="239" t="s">
        <v>336</v>
      </c>
      <c r="D13" s="520"/>
      <c r="E13" s="555"/>
      <c r="F13" s="578"/>
      <c r="G13" s="520"/>
      <c r="H13" s="561"/>
      <c r="I13" s="582"/>
      <c r="J13" s="580"/>
      <c r="K13" s="580"/>
      <c r="L13" s="520"/>
      <c r="M13" s="520"/>
    </row>
    <row r="14" spans="2:29" s="229" customFormat="1" ht="15.5">
      <c r="B14" s="539" t="s">
        <v>401</v>
      </c>
      <c r="C14" s="237" t="s">
        <v>337</v>
      </c>
      <c r="D14" s="518">
        <v>3044</v>
      </c>
      <c r="E14" s="556">
        <v>3913</v>
      </c>
      <c r="F14" s="577">
        <v>4372</v>
      </c>
      <c r="G14" s="518">
        <v>2497</v>
      </c>
      <c r="H14" s="556">
        <v>2792</v>
      </c>
      <c r="I14" s="577">
        <v>2925</v>
      </c>
      <c r="J14" s="579">
        <v>1572.2</v>
      </c>
      <c r="K14" s="579">
        <v>586.5</v>
      </c>
      <c r="L14" s="518">
        <v>2872</v>
      </c>
      <c r="M14" s="518">
        <v>891</v>
      </c>
    </row>
    <row r="15" spans="2:29" s="229" customFormat="1" ht="16" thickBot="1">
      <c r="B15" s="540"/>
      <c r="C15" s="239" t="s">
        <v>336</v>
      </c>
      <c r="D15" s="520"/>
      <c r="E15" s="555"/>
      <c r="F15" s="578"/>
      <c r="G15" s="520"/>
      <c r="H15" s="555"/>
      <c r="I15" s="578"/>
      <c r="J15" s="580"/>
      <c r="K15" s="580"/>
      <c r="L15" s="520"/>
      <c r="M15" s="520"/>
    </row>
    <row r="16" spans="2:29" s="229" customFormat="1" ht="15.5">
      <c r="B16" s="240"/>
      <c r="C16" s="541" t="s">
        <v>337</v>
      </c>
      <c r="D16" s="543">
        <v>4414</v>
      </c>
      <c r="E16" s="545">
        <v>5259</v>
      </c>
      <c r="F16" s="583">
        <v>6598</v>
      </c>
      <c r="G16" s="568">
        <v>193</v>
      </c>
      <c r="H16" s="572">
        <v>95</v>
      </c>
      <c r="I16" s="591">
        <v>96</v>
      </c>
      <c r="J16" s="587">
        <v>1840</v>
      </c>
      <c r="K16" s="587">
        <v>57</v>
      </c>
      <c r="L16" s="521">
        <v>4357</v>
      </c>
      <c r="M16" s="521">
        <v>218</v>
      </c>
    </row>
    <row r="17" spans="2:29" s="229" customFormat="1" ht="16" thickBot="1">
      <c r="B17" s="241" t="s">
        <v>233</v>
      </c>
      <c r="C17" s="542"/>
      <c r="D17" s="549"/>
      <c r="E17" s="550"/>
      <c r="F17" s="584"/>
      <c r="G17" s="569"/>
      <c r="H17" s="573"/>
      <c r="I17" s="592"/>
      <c r="J17" s="588"/>
      <c r="K17" s="588"/>
      <c r="L17" s="522"/>
      <c r="M17" s="522"/>
    </row>
    <row r="18" spans="2:29" s="229" customFormat="1" ht="29.25" customHeight="1" thickBot="1">
      <c r="B18" s="242" t="s">
        <v>338</v>
      </c>
      <c r="C18" s="242"/>
      <c r="D18" s="243">
        <v>47605</v>
      </c>
      <c r="E18" s="244">
        <v>55924</v>
      </c>
      <c r="F18" s="244">
        <v>56376</v>
      </c>
      <c r="G18" s="243">
        <v>5614</v>
      </c>
      <c r="H18" s="244">
        <v>5810</v>
      </c>
      <c r="I18" s="244">
        <v>5971</v>
      </c>
      <c r="J18" s="245">
        <v>13247</v>
      </c>
      <c r="K18" s="245">
        <v>1338.8</v>
      </c>
      <c r="L18" s="246">
        <v>52517</v>
      </c>
      <c r="M18" s="246">
        <v>9998</v>
      </c>
    </row>
    <row r="19" spans="2:29" s="229" customFormat="1" ht="15.5">
      <c r="B19" s="247" t="s">
        <v>386</v>
      </c>
      <c r="C19" s="248"/>
      <c r="D19" s="249"/>
      <c r="E19" s="249"/>
      <c r="F19" s="250"/>
      <c r="G19" s="251"/>
      <c r="H19" s="251"/>
      <c r="I19" s="251"/>
      <c r="J19" s="251"/>
      <c r="K19" s="251"/>
      <c r="L19" s="250"/>
      <c r="M19" s="251"/>
    </row>
    <row r="20" spans="2:29" s="229" customFormat="1" ht="15.5">
      <c r="B20" s="247" t="s">
        <v>389</v>
      </c>
      <c r="C20" s="248"/>
      <c r="D20" s="249"/>
      <c r="E20" s="249"/>
      <c r="F20" s="250"/>
      <c r="G20" s="251"/>
      <c r="H20" s="251"/>
      <c r="I20" s="251"/>
      <c r="J20" s="251"/>
      <c r="K20" s="251"/>
      <c r="L20" s="250"/>
      <c r="M20" s="251"/>
    </row>
    <row r="21" spans="2:29" s="229" customFormat="1" ht="15.5">
      <c r="B21" s="247" t="s">
        <v>405</v>
      </c>
      <c r="C21" s="248"/>
      <c r="D21" s="249"/>
      <c r="E21" s="249"/>
      <c r="F21" s="250"/>
      <c r="G21" s="251"/>
      <c r="H21" s="251"/>
      <c r="I21" s="251"/>
      <c r="J21" s="251"/>
      <c r="K21" s="251"/>
      <c r="L21" s="250"/>
      <c r="M21" s="251"/>
    </row>
    <row r="22" spans="2:29" s="229" customFormat="1" ht="15.5">
      <c r="B22" s="247"/>
      <c r="C22" s="248"/>
      <c r="D22" s="249"/>
      <c r="E22" s="249"/>
      <c r="F22" s="250"/>
      <c r="G22" s="251"/>
      <c r="H22" s="251"/>
      <c r="I22" s="251"/>
      <c r="J22" s="251"/>
      <c r="K22" s="251"/>
      <c r="L22" s="250"/>
      <c r="M22" s="251"/>
    </row>
    <row r="23" spans="2:29" ht="19" thickBot="1">
      <c r="B23" s="226" t="s">
        <v>349</v>
      </c>
      <c r="AC23" s="226"/>
    </row>
    <row r="24" spans="2:29" s="229" customFormat="1" ht="15.5">
      <c r="B24" s="528" t="s">
        <v>350</v>
      </c>
      <c r="C24" s="228" t="s">
        <v>333</v>
      </c>
      <c r="D24" s="532" t="s">
        <v>340</v>
      </c>
      <c r="E24" s="532"/>
      <c r="F24" s="532"/>
      <c r="G24" s="532" t="s">
        <v>340</v>
      </c>
      <c r="H24" s="532"/>
      <c r="I24" s="532"/>
      <c r="J24" s="228" t="s">
        <v>343</v>
      </c>
      <c r="K24" s="228" t="s">
        <v>345</v>
      </c>
      <c r="L24" s="228" t="s">
        <v>346</v>
      </c>
      <c r="M24" s="228" t="s">
        <v>347</v>
      </c>
      <c r="N24"/>
      <c r="O24"/>
      <c r="P24"/>
      <c r="Q24"/>
    </row>
    <row r="25" spans="2:29" s="229" customFormat="1" ht="15.5">
      <c r="B25" s="574"/>
      <c r="C25" s="231" t="s">
        <v>334</v>
      </c>
      <c r="D25" s="530" t="s">
        <v>341</v>
      </c>
      <c r="E25" s="530"/>
      <c r="F25" s="530"/>
      <c r="G25" s="530" t="s">
        <v>355</v>
      </c>
      <c r="H25" s="530"/>
      <c r="I25" s="530"/>
      <c r="J25" s="231" t="s">
        <v>344</v>
      </c>
      <c r="K25" s="231" t="s">
        <v>344</v>
      </c>
      <c r="L25" s="231" t="s">
        <v>239</v>
      </c>
      <c r="M25" s="231" t="s">
        <v>356</v>
      </c>
    </row>
    <row r="26" spans="2:29" s="229" customFormat="1" ht="15.75" customHeight="1">
      <c r="B26" s="574"/>
      <c r="C26" s="252"/>
      <c r="D26" s="530" t="s">
        <v>219</v>
      </c>
      <c r="E26" s="530"/>
      <c r="F26" s="530"/>
      <c r="G26" s="530" t="s">
        <v>354</v>
      </c>
      <c r="H26" s="530"/>
      <c r="I26" s="530"/>
      <c r="J26" s="231" t="s">
        <v>221</v>
      </c>
      <c r="K26" s="231" t="s">
        <v>222</v>
      </c>
      <c r="L26" s="252"/>
      <c r="M26" s="252"/>
    </row>
    <row r="27" spans="2:29" s="229" customFormat="1" ht="16" thickBot="1">
      <c r="B27" s="575"/>
      <c r="C27" s="238"/>
      <c r="D27" s="234">
        <v>2019</v>
      </c>
      <c r="E27" s="234">
        <v>2018</v>
      </c>
      <c r="F27" s="235">
        <v>2017</v>
      </c>
      <c r="G27" s="234">
        <v>2019</v>
      </c>
      <c r="H27" s="234">
        <v>2018</v>
      </c>
      <c r="I27" s="236">
        <v>2017</v>
      </c>
      <c r="J27" s="234">
        <v>2019</v>
      </c>
      <c r="K27" s="234">
        <v>2019</v>
      </c>
      <c r="L27" s="234">
        <v>2019</v>
      </c>
      <c r="M27" s="234">
        <v>2019</v>
      </c>
    </row>
    <row r="28" spans="2:29" s="229" customFormat="1" ht="15.5">
      <c r="B28" s="539" t="s">
        <v>357</v>
      </c>
      <c r="C28" s="237" t="s">
        <v>351</v>
      </c>
      <c r="D28" s="518">
        <v>1162</v>
      </c>
      <c r="E28" s="560">
        <v>900</v>
      </c>
      <c r="F28" s="577">
        <v>1069</v>
      </c>
      <c r="G28" s="536">
        <v>2856</v>
      </c>
      <c r="H28" s="556">
        <v>2791</v>
      </c>
      <c r="I28" s="577">
        <v>2913</v>
      </c>
      <c r="J28" s="585">
        <v>246.5</v>
      </c>
      <c r="K28" s="585">
        <v>592</v>
      </c>
      <c r="L28" s="536">
        <v>539</v>
      </c>
      <c r="M28" s="536">
        <v>130</v>
      </c>
    </row>
    <row r="29" spans="2:29" s="229" customFormat="1" ht="24.65" customHeight="1">
      <c r="B29" s="563"/>
      <c r="C29" s="237"/>
      <c r="D29" s="593"/>
      <c r="E29" s="565"/>
      <c r="F29" s="589"/>
      <c r="G29" s="562"/>
      <c r="H29" s="564"/>
      <c r="I29" s="589"/>
      <c r="J29" s="590"/>
      <c r="K29" s="590"/>
      <c r="L29" s="562">
        <v>0</v>
      </c>
      <c r="M29" s="562">
        <v>0</v>
      </c>
      <c r="O29" s="253"/>
      <c r="P29" s="253"/>
      <c r="Q29" s="253"/>
    </row>
    <row r="30" spans="2:29" s="229" customFormat="1" ht="16" thickBot="1">
      <c r="B30" s="540"/>
      <c r="C30" s="239" t="s">
        <v>337</v>
      </c>
      <c r="D30" s="520"/>
      <c r="E30" s="561"/>
      <c r="F30" s="578"/>
      <c r="G30" s="537"/>
      <c r="H30" s="555"/>
      <c r="I30" s="578"/>
      <c r="J30" s="586"/>
      <c r="K30" s="586"/>
      <c r="L30" s="537">
        <v>0</v>
      </c>
      <c r="M30" s="537">
        <v>0</v>
      </c>
      <c r="O30" s="253"/>
      <c r="P30" s="253"/>
      <c r="Q30" s="253"/>
    </row>
    <row r="31" spans="2:29" s="229" customFormat="1" ht="15.5">
      <c r="B31" s="539" t="s">
        <v>358</v>
      </c>
      <c r="C31" s="237" t="s">
        <v>351</v>
      </c>
      <c r="D31" s="518">
        <v>566</v>
      </c>
      <c r="E31" s="560">
        <v>573</v>
      </c>
      <c r="F31" s="581">
        <v>641</v>
      </c>
      <c r="G31" s="536">
        <v>1793</v>
      </c>
      <c r="H31" s="556">
        <v>1762</v>
      </c>
      <c r="I31" s="577">
        <v>1852</v>
      </c>
      <c r="J31" s="585">
        <v>141</v>
      </c>
      <c r="K31" s="585">
        <v>527.6</v>
      </c>
      <c r="L31" s="536">
        <v>271</v>
      </c>
      <c r="M31" s="536">
        <v>63</v>
      </c>
      <c r="O31" s="253"/>
      <c r="P31" s="253"/>
      <c r="Q31" s="253"/>
    </row>
    <row r="32" spans="2:29" s="229" customFormat="1" ht="15.5">
      <c r="B32" s="563"/>
      <c r="C32" s="237"/>
      <c r="D32" s="593"/>
      <c r="E32" s="565"/>
      <c r="F32" s="594"/>
      <c r="G32" s="562"/>
      <c r="H32" s="564"/>
      <c r="I32" s="589"/>
      <c r="J32" s="590"/>
      <c r="K32" s="590"/>
      <c r="L32" s="562">
        <v>0</v>
      </c>
      <c r="M32" s="562">
        <v>0</v>
      </c>
      <c r="O32" s="253"/>
      <c r="P32" s="253"/>
      <c r="Q32" s="253"/>
    </row>
    <row r="33" spans="2:17" s="229" customFormat="1" ht="16" thickBot="1">
      <c r="B33" s="540"/>
      <c r="C33" s="239" t="s">
        <v>337</v>
      </c>
      <c r="D33" s="520"/>
      <c r="E33" s="561"/>
      <c r="F33" s="582"/>
      <c r="G33" s="537"/>
      <c r="H33" s="555"/>
      <c r="I33" s="578"/>
      <c r="J33" s="586"/>
      <c r="K33" s="586"/>
      <c r="L33" s="537">
        <v>0</v>
      </c>
      <c r="M33" s="537">
        <v>0</v>
      </c>
      <c r="O33" s="253"/>
      <c r="P33" s="253"/>
      <c r="Q33" s="253"/>
    </row>
    <row r="34" spans="2:17" s="229" customFormat="1" ht="15.5">
      <c r="B34" s="539" t="s">
        <v>359</v>
      </c>
      <c r="C34" s="237" t="s">
        <v>351</v>
      </c>
      <c r="D34" s="518">
        <v>1009</v>
      </c>
      <c r="E34" s="560">
        <v>988</v>
      </c>
      <c r="F34" s="581">
        <v>951</v>
      </c>
      <c r="G34" s="536">
        <v>1693</v>
      </c>
      <c r="H34" s="556">
        <v>1735</v>
      </c>
      <c r="I34" s="577">
        <v>1556</v>
      </c>
      <c r="J34" s="585">
        <v>236.9</v>
      </c>
      <c r="K34" s="585">
        <v>368.2</v>
      </c>
      <c r="L34" s="536">
        <v>464</v>
      </c>
      <c r="M34" s="536">
        <v>104</v>
      </c>
      <c r="O34" s="253"/>
      <c r="P34" s="253"/>
      <c r="Q34" s="253"/>
    </row>
    <row r="35" spans="2:17" s="229" customFormat="1" ht="16" thickBot="1">
      <c r="B35" s="540"/>
      <c r="C35" s="239" t="s">
        <v>337</v>
      </c>
      <c r="D35" s="520"/>
      <c r="E35" s="561"/>
      <c r="F35" s="582"/>
      <c r="G35" s="537"/>
      <c r="H35" s="555"/>
      <c r="I35" s="578"/>
      <c r="J35" s="586"/>
      <c r="K35" s="586"/>
      <c r="L35" s="537">
        <v>0</v>
      </c>
      <c r="M35" s="537">
        <v>0</v>
      </c>
      <c r="O35" s="253"/>
      <c r="P35" s="253"/>
      <c r="Q35" s="253"/>
    </row>
    <row r="36" spans="2:17" s="229" customFormat="1" ht="15.5">
      <c r="B36" s="539" t="s">
        <v>360</v>
      </c>
      <c r="C36" s="237" t="s">
        <v>337</v>
      </c>
      <c r="D36" s="518">
        <v>417</v>
      </c>
      <c r="E36" s="560">
        <v>399</v>
      </c>
      <c r="F36" s="581">
        <v>408</v>
      </c>
      <c r="G36" s="536">
        <v>4100</v>
      </c>
      <c r="H36" s="556">
        <v>4312</v>
      </c>
      <c r="I36" s="577">
        <v>4365</v>
      </c>
      <c r="J36" s="585">
        <v>177</v>
      </c>
      <c r="K36" s="585">
        <v>564</v>
      </c>
      <c r="L36" s="536">
        <v>733</v>
      </c>
      <c r="M36" s="536">
        <v>235</v>
      </c>
      <c r="O36" s="253"/>
      <c r="P36" s="253"/>
      <c r="Q36" s="253"/>
    </row>
    <row r="37" spans="2:17" s="229" customFormat="1" ht="16" thickBot="1">
      <c r="B37" s="540"/>
      <c r="C37" s="239" t="s">
        <v>400</v>
      </c>
      <c r="D37" s="520"/>
      <c r="E37" s="561"/>
      <c r="F37" s="582"/>
      <c r="G37" s="537"/>
      <c r="H37" s="555"/>
      <c r="I37" s="578"/>
      <c r="J37" s="586"/>
      <c r="K37" s="586"/>
      <c r="L37" s="537"/>
      <c r="M37" s="537"/>
      <c r="O37" s="253"/>
      <c r="P37" s="253"/>
      <c r="Q37" s="253"/>
    </row>
    <row r="38" spans="2:17" s="229" customFormat="1" ht="15.5">
      <c r="B38" s="539" t="s">
        <v>361</v>
      </c>
      <c r="C38" s="237" t="s">
        <v>335</v>
      </c>
      <c r="D38" s="518">
        <v>79</v>
      </c>
      <c r="E38" s="560">
        <v>81</v>
      </c>
      <c r="F38" s="577">
        <v>95</v>
      </c>
      <c r="G38" s="536">
        <v>489</v>
      </c>
      <c r="H38" s="556">
        <v>502</v>
      </c>
      <c r="I38" s="577">
        <v>441</v>
      </c>
      <c r="J38" s="585">
        <v>44.2</v>
      </c>
      <c r="K38" s="585">
        <v>111.1</v>
      </c>
      <c r="L38" s="536">
        <v>172</v>
      </c>
      <c r="M38" s="536">
        <v>19</v>
      </c>
      <c r="O38" s="253"/>
      <c r="P38" s="253"/>
      <c r="Q38" s="253"/>
    </row>
    <row r="39" spans="2:17" s="229" customFormat="1" ht="24.65" customHeight="1">
      <c r="B39" s="563"/>
      <c r="C39" s="237" t="s">
        <v>337</v>
      </c>
      <c r="D39" s="593"/>
      <c r="E39" s="565"/>
      <c r="F39" s="589"/>
      <c r="G39" s="562"/>
      <c r="H39" s="564"/>
      <c r="I39" s="589"/>
      <c r="J39" s="590"/>
      <c r="K39" s="590"/>
      <c r="L39" s="562">
        <v>0</v>
      </c>
      <c r="M39" s="562">
        <v>0</v>
      </c>
      <c r="O39" s="253"/>
      <c r="P39" s="253"/>
      <c r="Q39" s="253"/>
    </row>
    <row r="40" spans="2:17" s="229" customFormat="1" ht="16" thickBot="1">
      <c r="B40" s="540"/>
      <c r="C40" s="239" t="s">
        <v>351</v>
      </c>
      <c r="D40" s="520"/>
      <c r="E40" s="561"/>
      <c r="F40" s="578"/>
      <c r="G40" s="537"/>
      <c r="H40" s="555"/>
      <c r="I40" s="578"/>
      <c r="J40" s="586"/>
      <c r="K40" s="586"/>
      <c r="L40" s="537"/>
      <c r="M40" s="537"/>
      <c r="O40" s="253"/>
      <c r="P40" s="253"/>
      <c r="Q40" s="253"/>
    </row>
    <row r="41" spans="2:17" s="229" customFormat="1" ht="31.5" thickBot="1">
      <c r="B41" s="238" t="s">
        <v>362</v>
      </c>
      <c r="C41" s="239" t="s">
        <v>352</v>
      </c>
      <c r="D41" s="254">
        <v>85</v>
      </c>
      <c r="E41" s="255">
        <v>81</v>
      </c>
      <c r="F41" s="256">
        <v>79</v>
      </c>
      <c r="G41" s="257">
        <v>1481</v>
      </c>
      <c r="H41" s="258">
        <v>1535</v>
      </c>
      <c r="I41" s="259">
        <v>1637</v>
      </c>
      <c r="J41" s="260">
        <v>17.600000000000001</v>
      </c>
      <c r="K41" s="269">
        <v>314.60000000000002</v>
      </c>
      <c r="L41" s="257">
        <v>182</v>
      </c>
      <c r="M41" s="257">
        <v>43</v>
      </c>
      <c r="O41" s="253"/>
      <c r="P41" s="253"/>
      <c r="Q41" s="253"/>
    </row>
    <row r="42" spans="2:17" s="229" customFormat="1" ht="15.5">
      <c r="B42" s="539" t="s">
        <v>363</v>
      </c>
      <c r="C42" s="237" t="s">
        <v>337</v>
      </c>
      <c r="D42" s="518">
        <v>1112</v>
      </c>
      <c r="E42" s="560">
        <v>1108</v>
      </c>
      <c r="F42" s="581">
        <v>1135</v>
      </c>
      <c r="G42" s="536">
        <v>11756</v>
      </c>
      <c r="H42" s="556">
        <v>11963</v>
      </c>
      <c r="I42" s="577">
        <v>11933</v>
      </c>
      <c r="J42" s="585">
        <v>330.8</v>
      </c>
      <c r="K42" s="585">
        <v>1154.4000000000001</v>
      </c>
      <c r="L42" s="536">
        <v>1852</v>
      </c>
      <c r="M42" s="536">
        <v>465</v>
      </c>
      <c r="O42" s="253"/>
      <c r="P42" s="253"/>
      <c r="Q42" s="253"/>
    </row>
    <row r="43" spans="2:17" s="229" customFormat="1" ht="16" thickBot="1">
      <c r="B43" s="540"/>
      <c r="C43" s="239"/>
      <c r="D43" s="520"/>
      <c r="E43" s="561"/>
      <c r="F43" s="582"/>
      <c r="G43" s="537"/>
      <c r="H43" s="555"/>
      <c r="I43" s="578"/>
      <c r="J43" s="586"/>
      <c r="K43" s="586"/>
      <c r="L43" s="537"/>
      <c r="M43" s="537"/>
      <c r="O43" s="253"/>
      <c r="P43" s="253"/>
      <c r="Q43" s="253"/>
    </row>
    <row r="44" spans="2:17" s="229" customFormat="1" ht="15.5">
      <c r="B44" s="539" t="s">
        <v>364</v>
      </c>
      <c r="C44" s="237" t="s">
        <v>337</v>
      </c>
      <c r="D44" s="518">
        <v>1220</v>
      </c>
      <c r="E44" s="560">
        <v>1328</v>
      </c>
      <c r="F44" s="581">
        <v>1407</v>
      </c>
      <c r="G44" s="536">
        <v>7439</v>
      </c>
      <c r="H44" s="556">
        <v>7493</v>
      </c>
      <c r="I44" s="577">
        <v>7739</v>
      </c>
      <c r="J44" s="585">
        <v>480</v>
      </c>
      <c r="K44" s="585">
        <v>1118</v>
      </c>
      <c r="L44" s="536">
        <v>1574</v>
      </c>
      <c r="M44" s="536">
        <v>374</v>
      </c>
      <c r="O44" s="253"/>
      <c r="P44" s="253"/>
      <c r="Q44" s="253"/>
    </row>
    <row r="45" spans="2:17" s="229" customFormat="1" ht="16" thickBot="1">
      <c r="B45" s="540"/>
      <c r="C45" s="239"/>
      <c r="D45" s="520"/>
      <c r="E45" s="561"/>
      <c r="F45" s="582"/>
      <c r="G45" s="537"/>
      <c r="H45" s="555"/>
      <c r="I45" s="578"/>
      <c r="J45" s="586"/>
      <c r="K45" s="586"/>
      <c r="L45" s="537"/>
      <c r="M45" s="537"/>
      <c r="O45" s="253"/>
      <c r="P45" s="253"/>
      <c r="Q45" s="253"/>
    </row>
    <row r="46" spans="2:17" s="229" customFormat="1" ht="16" thickBot="1">
      <c r="B46" s="261" t="s">
        <v>387</v>
      </c>
      <c r="C46" s="262" t="s">
        <v>337</v>
      </c>
      <c r="D46" s="263">
        <v>992</v>
      </c>
      <c r="E46" s="264">
        <v>1011</v>
      </c>
      <c r="F46" s="265">
        <v>1016</v>
      </c>
      <c r="G46" s="266">
        <v>9344</v>
      </c>
      <c r="H46" s="267">
        <v>9350</v>
      </c>
      <c r="I46" s="265">
        <v>9617</v>
      </c>
      <c r="J46" s="268">
        <v>365.3</v>
      </c>
      <c r="K46" s="268">
        <v>1080.2</v>
      </c>
      <c r="L46" s="266">
        <v>1550</v>
      </c>
      <c r="M46" s="266">
        <v>375</v>
      </c>
      <c r="O46" s="253"/>
      <c r="P46" s="253"/>
      <c r="Q46" s="253"/>
    </row>
    <row r="47" spans="2:17" s="229" customFormat="1" ht="15.5">
      <c r="B47" s="539" t="s">
        <v>365</v>
      </c>
      <c r="C47" s="541" t="s">
        <v>351</v>
      </c>
      <c r="D47" s="543">
        <v>1310</v>
      </c>
      <c r="E47" s="545">
        <v>1323</v>
      </c>
      <c r="F47" s="583">
        <v>1336</v>
      </c>
      <c r="G47" s="538">
        <v>1425</v>
      </c>
      <c r="H47" s="554">
        <v>1473</v>
      </c>
      <c r="I47" s="583">
        <v>1281</v>
      </c>
      <c r="J47" s="600">
        <v>198</v>
      </c>
      <c r="K47" s="600">
        <v>302.10000000000002</v>
      </c>
      <c r="L47" s="538">
        <v>558</v>
      </c>
      <c r="M47" s="538">
        <v>40</v>
      </c>
      <c r="O47" s="253"/>
      <c r="P47" s="253"/>
      <c r="Q47" s="253"/>
    </row>
    <row r="48" spans="2:17" s="229" customFormat="1" ht="16" thickBot="1">
      <c r="B48" s="540"/>
      <c r="C48" s="542"/>
      <c r="D48" s="549"/>
      <c r="E48" s="550"/>
      <c r="F48" s="584"/>
      <c r="G48" s="551"/>
      <c r="H48" s="559"/>
      <c r="I48" s="584"/>
      <c r="J48" s="601"/>
      <c r="K48" s="601"/>
      <c r="L48" s="551">
        <v>0</v>
      </c>
      <c r="M48" s="551">
        <v>0</v>
      </c>
      <c r="O48" s="253"/>
      <c r="P48" s="253"/>
      <c r="Q48" s="253"/>
    </row>
    <row r="49" spans="2:29" s="229" customFormat="1" ht="15.5">
      <c r="B49" s="539" t="s">
        <v>366</v>
      </c>
      <c r="C49" s="541" t="s">
        <v>351</v>
      </c>
      <c r="D49" s="543">
        <v>471</v>
      </c>
      <c r="E49" s="547">
        <v>372</v>
      </c>
      <c r="F49" s="591">
        <v>261</v>
      </c>
      <c r="G49" s="538">
        <v>2348</v>
      </c>
      <c r="H49" s="554">
        <v>2456</v>
      </c>
      <c r="I49" s="583">
        <v>2177</v>
      </c>
      <c r="J49" s="600">
        <v>107.1</v>
      </c>
      <c r="K49" s="595">
        <v>362.5</v>
      </c>
      <c r="L49" s="538">
        <v>254</v>
      </c>
      <c r="M49" s="538">
        <v>43</v>
      </c>
      <c r="O49" s="253"/>
      <c r="P49" s="253"/>
      <c r="Q49" s="253"/>
    </row>
    <row r="50" spans="2:29" s="229" customFormat="1" ht="16" thickBot="1">
      <c r="B50" s="540"/>
      <c r="C50" s="542"/>
      <c r="D50" s="544"/>
      <c r="E50" s="548"/>
      <c r="F50" s="598"/>
      <c r="G50" s="537"/>
      <c r="H50" s="555"/>
      <c r="I50" s="599"/>
      <c r="J50" s="586"/>
      <c r="K50" s="596"/>
      <c r="L50" s="537">
        <v>0</v>
      </c>
      <c r="M50" s="537">
        <v>0</v>
      </c>
      <c r="O50" s="253"/>
      <c r="P50" s="253"/>
      <c r="Q50" s="253"/>
    </row>
    <row r="51" spans="2:29" s="229" customFormat="1" ht="16" thickBot="1">
      <c r="B51" s="527" t="s">
        <v>353</v>
      </c>
      <c r="C51" s="527"/>
      <c r="D51" s="243">
        <v>8423</v>
      </c>
      <c r="E51" s="270">
        <v>8164</v>
      </c>
      <c r="F51" s="271">
        <v>8398</v>
      </c>
      <c r="G51" s="246">
        <v>44724</v>
      </c>
      <c r="H51" s="272">
        <v>45372</v>
      </c>
      <c r="I51" s="271">
        <v>45511</v>
      </c>
      <c r="J51" s="245">
        <v>2344.4</v>
      </c>
      <c r="K51" s="273">
        <v>6494.7</v>
      </c>
      <c r="L51" s="246">
        <v>8149</v>
      </c>
      <c r="M51" s="246">
        <v>1891</v>
      </c>
    </row>
    <row r="52" spans="2:29" s="229" customFormat="1" ht="15.5">
      <c r="B52" s="247" t="s">
        <v>402</v>
      </c>
      <c r="C52"/>
      <c r="D52"/>
      <c r="E52"/>
      <c r="F52"/>
      <c r="G52"/>
      <c r="H52"/>
      <c r="I52"/>
      <c r="J52" s="274"/>
      <c r="K52" s="274"/>
      <c r="L52"/>
      <c r="M52"/>
    </row>
    <row r="53" spans="2:29" ht="15.5">
      <c r="B53" s="247" t="s">
        <v>403</v>
      </c>
      <c r="N53" s="229"/>
      <c r="O53" s="229"/>
      <c r="P53" s="229"/>
      <c r="Q53" s="229"/>
    </row>
    <row r="54" spans="2:29">
      <c r="B54" s="247" t="s">
        <v>388</v>
      </c>
    </row>
    <row r="55" spans="2:29">
      <c r="B55" s="247" t="s">
        <v>404</v>
      </c>
    </row>
    <row r="57" spans="2:29" ht="19" thickBot="1">
      <c r="B57" s="226" t="s">
        <v>367</v>
      </c>
      <c r="AC57" s="226"/>
    </row>
    <row r="58" spans="2:29">
      <c r="B58" s="275" t="s">
        <v>223</v>
      </c>
      <c r="C58" s="275"/>
      <c r="D58" s="524" t="s">
        <v>340</v>
      </c>
      <c r="E58" s="597"/>
      <c r="F58" s="597"/>
      <c r="G58" s="293" t="s">
        <v>343</v>
      </c>
    </row>
    <row r="59" spans="2:29">
      <c r="B59" s="309"/>
      <c r="C59" s="309"/>
      <c r="D59" s="603" t="s">
        <v>341</v>
      </c>
      <c r="E59" s="604"/>
      <c r="F59" s="604"/>
      <c r="G59" s="276"/>
    </row>
    <row r="60" spans="2:29">
      <c r="B60" s="309"/>
      <c r="C60" s="309"/>
      <c r="D60" s="603" t="s">
        <v>219</v>
      </c>
      <c r="E60" s="604"/>
      <c r="F60" s="604"/>
      <c r="G60" s="277" t="s">
        <v>264</v>
      </c>
    </row>
    <row r="61" spans="2:29" ht="15" thickBot="1">
      <c r="B61" s="311"/>
      <c r="C61" s="311"/>
      <c r="D61" s="294">
        <v>2019</v>
      </c>
      <c r="E61" s="311">
        <v>2018</v>
      </c>
      <c r="F61" s="311">
        <v>2017</v>
      </c>
      <c r="G61" s="311">
        <v>2019</v>
      </c>
    </row>
    <row r="62" spans="2:29" ht="15" thickBot="1">
      <c r="B62" s="278" t="s">
        <v>406</v>
      </c>
      <c r="C62" s="278"/>
      <c r="D62" s="279">
        <v>247.88242700000004</v>
      </c>
      <c r="E62" s="280">
        <v>241.8</v>
      </c>
      <c r="F62" s="280">
        <v>330.4</v>
      </c>
      <c r="G62" s="279">
        <v>95.757000000000019</v>
      </c>
    </row>
    <row r="63" spans="2:29">
      <c r="B63" s="281" t="s">
        <v>266</v>
      </c>
      <c r="C63" s="281"/>
      <c r="D63" s="282">
        <v>80.985141000000013</v>
      </c>
      <c r="E63" s="283">
        <v>91.3</v>
      </c>
      <c r="F63" s="283">
        <v>118</v>
      </c>
      <c r="G63" s="282">
        <v>20</v>
      </c>
    </row>
    <row r="64" spans="2:29">
      <c r="B64" s="281" t="s">
        <v>267</v>
      </c>
      <c r="C64" s="281"/>
      <c r="D64" s="282">
        <v>25.118900999999997</v>
      </c>
      <c r="E64" s="283">
        <v>14.7</v>
      </c>
      <c r="F64" s="283">
        <v>31.2</v>
      </c>
      <c r="G64" s="282">
        <v>21</v>
      </c>
    </row>
    <row r="65" spans="2:7">
      <c r="B65" s="281" t="s">
        <v>268</v>
      </c>
      <c r="C65" s="281"/>
      <c r="D65" s="282">
        <v>23.674911999999996</v>
      </c>
      <c r="E65" s="283">
        <v>30.9</v>
      </c>
      <c r="F65" s="283">
        <v>30.6</v>
      </c>
      <c r="G65" s="282">
        <v>8.32</v>
      </c>
    </row>
    <row r="66" spans="2:7">
      <c r="B66" s="281" t="s">
        <v>269</v>
      </c>
      <c r="C66" s="281"/>
      <c r="D66" s="282">
        <v>22.256109000000002</v>
      </c>
      <c r="E66" s="283">
        <v>13.2</v>
      </c>
      <c r="F66" s="283">
        <v>24.2</v>
      </c>
      <c r="G66" s="282">
        <v>12.52</v>
      </c>
    </row>
    <row r="67" spans="2:7">
      <c r="B67" s="281" t="s">
        <v>270</v>
      </c>
      <c r="C67" s="281"/>
      <c r="D67" s="282">
        <v>10.399177999999999</v>
      </c>
      <c r="E67" s="283">
        <v>11.7</v>
      </c>
      <c r="F67" s="283">
        <v>17.3</v>
      </c>
      <c r="G67" s="282">
        <v>3.5640000000000001</v>
      </c>
    </row>
    <row r="68" spans="2:7">
      <c r="B68" s="281" t="s">
        <v>271</v>
      </c>
      <c r="C68" s="281"/>
      <c r="D68" s="282">
        <v>7.6744979999999998</v>
      </c>
      <c r="E68" s="283">
        <v>7.2</v>
      </c>
      <c r="F68" s="283">
        <v>12</v>
      </c>
      <c r="G68" s="282">
        <v>2.64</v>
      </c>
    </row>
    <row r="69" spans="2:7">
      <c r="B69" s="281" t="s">
        <v>272</v>
      </c>
      <c r="C69" s="281"/>
      <c r="D69" s="282">
        <v>9.9167039999999993</v>
      </c>
      <c r="E69" s="283">
        <v>8.9</v>
      </c>
      <c r="F69" s="283">
        <v>11.2</v>
      </c>
      <c r="G69" s="282">
        <v>3.2</v>
      </c>
    </row>
    <row r="70" spans="2:7">
      <c r="B70" s="281" t="s">
        <v>273</v>
      </c>
      <c r="C70" s="281"/>
      <c r="D70" s="282">
        <v>5.1561380000000021</v>
      </c>
      <c r="E70" s="283">
        <v>5.9</v>
      </c>
      <c r="F70" s="283">
        <v>8.5</v>
      </c>
      <c r="G70" s="282">
        <v>1.68</v>
      </c>
    </row>
    <row r="71" spans="2:7">
      <c r="B71" s="281" t="s">
        <v>274</v>
      </c>
      <c r="C71" s="281"/>
      <c r="D71" s="282">
        <v>5.7133209999999996</v>
      </c>
      <c r="E71" s="283">
        <v>4.9000000000000004</v>
      </c>
      <c r="F71" s="283">
        <v>7.9</v>
      </c>
      <c r="G71" s="282">
        <v>2.3879999999999999</v>
      </c>
    </row>
    <row r="72" spans="2:7">
      <c r="B72" s="281" t="s">
        <v>275</v>
      </c>
      <c r="C72" s="281"/>
      <c r="D72" s="282">
        <v>4.5293410000000005</v>
      </c>
      <c r="E72" s="284">
        <v>5.8</v>
      </c>
      <c r="F72" s="284">
        <v>6.8</v>
      </c>
      <c r="G72" s="282">
        <v>1.6</v>
      </c>
    </row>
    <row r="73" spans="2:7">
      <c r="B73" s="281" t="s">
        <v>276</v>
      </c>
      <c r="C73" s="281"/>
      <c r="D73" s="282">
        <v>4.2498539999999991</v>
      </c>
      <c r="E73" s="283">
        <v>3.8</v>
      </c>
      <c r="F73" s="283">
        <v>5.8</v>
      </c>
      <c r="G73" s="282">
        <v>1.3120000000000001</v>
      </c>
    </row>
    <row r="74" spans="2:7">
      <c r="B74" s="281" t="s">
        <v>277</v>
      </c>
      <c r="C74" s="281"/>
      <c r="D74" s="282">
        <v>4.0730519999999997</v>
      </c>
      <c r="E74" s="284">
        <v>2.9</v>
      </c>
      <c r="F74" s="284">
        <v>5.4</v>
      </c>
      <c r="G74" s="282">
        <v>1.92</v>
      </c>
    </row>
    <row r="75" spans="2:7">
      <c r="B75" s="281" t="s">
        <v>278</v>
      </c>
      <c r="C75" s="281"/>
      <c r="D75" s="282">
        <v>5.4918829999999987</v>
      </c>
      <c r="E75" s="284">
        <v>4.8</v>
      </c>
      <c r="F75" s="284">
        <v>5.3</v>
      </c>
      <c r="G75" s="282">
        <v>1.4</v>
      </c>
    </row>
    <row r="76" spans="2:7">
      <c r="B76" s="281" t="s">
        <v>279</v>
      </c>
      <c r="C76" s="281"/>
      <c r="D76" s="282">
        <v>3.6562609999999998</v>
      </c>
      <c r="E76" s="284">
        <v>3.2</v>
      </c>
      <c r="F76" s="284">
        <v>4.7</v>
      </c>
      <c r="G76" s="282">
        <v>1.0940000000000001</v>
      </c>
    </row>
    <row r="77" spans="2:7">
      <c r="B77" s="281" t="s">
        <v>280</v>
      </c>
      <c r="C77" s="281"/>
      <c r="D77" s="282">
        <v>4.5436000000000005</v>
      </c>
      <c r="E77" s="283">
        <v>5.0999999999999996</v>
      </c>
      <c r="F77" s="283">
        <v>4.7</v>
      </c>
      <c r="G77" s="282">
        <v>1.26</v>
      </c>
    </row>
    <row r="78" spans="2:7">
      <c r="B78" s="281" t="s">
        <v>281</v>
      </c>
      <c r="C78" s="281"/>
      <c r="D78" s="282">
        <v>5.7545570000000001</v>
      </c>
      <c r="E78" s="283">
        <v>4.3</v>
      </c>
      <c r="F78" s="283">
        <v>4.3</v>
      </c>
      <c r="G78" s="282">
        <v>1.26</v>
      </c>
    </row>
    <row r="79" spans="2:7">
      <c r="B79" s="281" t="s">
        <v>282</v>
      </c>
      <c r="C79" s="281"/>
      <c r="D79" s="282">
        <v>2.2149720000000004</v>
      </c>
      <c r="E79" s="283">
        <v>2.9</v>
      </c>
      <c r="F79" s="283">
        <v>4.0999999999999996</v>
      </c>
      <c r="G79" s="282">
        <v>1.387</v>
      </c>
    </row>
    <row r="80" spans="2:7">
      <c r="B80" s="281" t="s">
        <v>283</v>
      </c>
      <c r="C80" s="281"/>
      <c r="D80" s="282">
        <v>3.2236040000000004</v>
      </c>
      <c r="E80" s="284">
        <v>2.7</v>
      </c>
      <c r="F80" s="284">
        <v>3.9</v>
      </c>
      <c r="G80" s="282">
        <v>1.28</v>
      </c>
    </row>
    <row r="81" spans="2:7">
      <c r="B81" s="281" t="s">
        <v>284</v>
      </c>
      <c r="C81" s="281"/>
      <c r="D81" s="282">
        <v>3.5783920000000005</v>
      </c>
      <c r="E81" s="283">
        <v>3.1</v>
      </c>
      <c r="F81" s="283">
        <v>3.7</v>
      </c>
      <c r="G81" s="282">
        <v>1.24</v>
      </c>
    </row>
    <row r="82" spans="2:7">
      <c r="B82" s="281" t="s">
        <v>285</v>
      </c>
      <c r="C82" s="281"/>
      <c r="D82" s="282">
        <v>2.5360029999999996</v>
      </c>
      <c r="E82" s="283">
        <v>2.2000000000000002</v>
      </c>
      <c r="F82" s="283">
        <v>3.2</v>
      </c>
      <c r="G82" s="282">
        <v>0.94499999999999995</v>
      </c>
    </row>
    <row r="83" spans="2:7">
      <c r="B83" s="281" t="s">
        <v>286</v>
      </c>
      <c r="C83" s="281"/>
      <c r="D83" s="282">
        <v>2.1976269999999998</v>
      </c>
      <c r="E83" s="283">
        <v>2.7</v>
      </c>
      <c r="F83" s="283">
        <v>3.2</v>
      </c>
      <c r="G83" s="282">
        <v>0.84</v>
      </c>
    </row>
    <row r="84" spans="2:7">
      <c r="B84" s="281" t="s">
        <v>287</v>
      </c>
      <c r="C84" s="281"/>
      <c r="D84" s="282">
        <v>2.336341</v>
      </c>
      <c r="E84" s="284">
        <v>1.9</v>
      </c>
      <c r="F84" s="284">
        <v>2.7</v>
      </c>
      <c r="G84" s="282">
        <v>0.8</v>
      </c>
    </row>
    <row r="85" spans="2:7">
      <c r="B85" s="281" t="s">
        <v>288</v>
      </c>
      <c r="C85" s="281"/>
      <c r="D85" s="282">
        <v>2.001636</v>
      </c>
      <c r="E85" s="284">
        <v>1.7</v>
      </c>
      <c r="F85" s="284">
        <v>2.4</v>
      </c>
      <c r="G85" s="282">
        <v>0.64</v>
      </c>
    </row>
    <row r="86" spans="2:7">
      <c r="B86" s="281" t="s">
        <v>289</v>
      </c>
      <c r="C86" s="281"/>
      <c r="D86" s="282">
        <v>1.3171700000000002</v>
      </c>
      <c r="E86" s="284">
        <v>1.1000000000000001</v>
      </c>
      <c r="F86" s="284">
        <v>2.2999999999999998</v>
      </c>
      <c r="G86" s="282">
        <v>0.64400000000000002</v>
      </c>
    </row>
    <row r="87" spans="2:7">
      <c r="B87" s="281" t="s">
        <v>290</v>
      </c>
      <c r="C87" s="281"/>
      <c r="D87" s="282">
        <v>1.3340529999999999</v>
      </c>
      <c r="E87" s="283">
        <v>1.1000000000000001</v>
      </c>
      <c r="F87" s="283">
        <v>2</v>
      </c>
      <c r="G87" s="282">
        <v>0.8</v>
      </c>
    </row>
    <row r="88" spans="2:7">
      <c r="B88" s="281" t="s">
        <v>291</v>
      </c>
      <c r="C88" s="281"/>
      <c r="D88" s="282">
        <v>1.392279</v>
      </c>
      <c r="E88" s="283">
        <v>1.4</v>
      </c>
      <c r="F88" s="283">
        <v>1.9</v>
      </c>
      <c r="G88" s="282">
        <v>0.8</v>
      </c>
    </row>
    <row r="89" spans="2:7">
      <c r="B89" s="281" t="s">
        <v>292</v>
      </c>
      <c r="C89" s="281"/>
      <c r="D89" s="282">
        <v>1.4051579999999999</v>
      </c>
      <c r="E89" s="283">
        <v>1.2</v>
      </c>
      <c r="F89" s="283">
        <v>1.8</v>
      </c>
      <c r="G89" s="282">
        <v>0.37</v>
      </c>
    </row>
    <row r="90" spans="2:7">
      <c r="B90" s="281" t="s">
        <v>293</v>
      </c>
      <c r="C90" s="281"/>
      <c r="D90" s="282">
        <v>1.1516410000000001</v>
      </c>
      <c r="E90" s="284">
        <v>1.2</v>
      </c>
      <c r="F90" s="284">
        <v>1.3</v>
      </c>
      <c r="G90" s="282">
        <v>0.2</v>
      </c>
    </row>
    <row r="91" spans="2:7" ht="15" thickBot="1">
      <c r="B91" s="281" t="s">
        <v>294</v>
      </c>
      <c r="C91" s="281"/>
      <c r="D91" s="282">
        <v>1.01E-4</v>
      </c>
      <c r="E91" s="285">
        <v>0</v>
      </c>
      <c r="F91" s="285">
        <v>0</v>
      </c>
      <c r="G91" s="282">
        <v>0.65300000000000002</v>
      </c>
    </row>
    <row r="92" spans="2:7" ht="15" thickBot="1">
      <c r="B92" s="286" t="s">
        <v>368</v>
      </c>
      <c r="C92" s="286"/>
      <c r="D92" s="287">
        <v>648.11605999999995</v>
      </c>
      <c r="E92" s="288">
        <v>388.7</v>
      </c>
      <c r="F92" s="288">
        <v>438.8</v>
      </c>
      <c r="G92" s="287">
        <v>1256</v>
      </c>
    </row>
    <row r="93" spans="2:7">
      <c r="B93" s="289" t="s">
        <v>296</v>
      </c>
      <c r="C93" s="289"/>
      <c r="D93" s="290">
        <v>392.28665999999998</v>
      </c>
      <c r="E93" s="284">
        <v>230.4</v>
      </c>
      <c r="F93" s="284">
        <v>255.2</v>
      </c>
      <c r="G93" s="290">
        <v>716</v>
      </c>
    </row>
    <row r="94" spans="2:7" ht="15" thickBot="1">
      <c r="B94" s="289" t="s">
        <v>297</v>
      </c>
      <c r="C94" s="289"/>
      <c r="D94" s="290">
        <v>255.82939999999999</v>
      </c>
      <c r="E94" s="284">
        <v>158.30000000000001</v>
      </c>
      <c r="F94" s="284">
        <v>183.6</v>
      </c>
      <c r="G94" s="290">
        <v>540</v>
      </c>
    </row>
    <row r="95" spans="2:7" ht="15" thickBot="1">
      <c r="B95" s="291" t="s">
        <v>369</v>
      </c>
      <c r="C95" s="286"/>
      <c r="D95" s="287">
        <v>127.83362399999999</v>
      </c>
      <c r="E95" s="288">
        <v>134.6</v>
      </c>
      <c r="F95" s="288">
        <v>141.69999999999999</v>
      </c>
      <c r="G95" s="287">
        <v>286.63499999999999</v>
      </c>
    </row>
    <row r="96" spans="2:7">
      <c r="B96" s="289" t="s">
        <v>299</v>
      </c>
      <c r="C96" s="289"/>
      <c r="D96" s="290">
        <v>76.95711</v>
      </c>
      <c r="E96" s="284">
        <v>96.2</v>
      </c>
      <c r="F96" s="284">
        <v>95.9</v>
      </c>
      <c r="G96" s="290">
        <v>198.66</v>
      </c>
    </row>
    <row r="97" spans="2:29">
      <c r="B97" s="289" t="s">
        <v>300</v>
      </c>
      <c r="C97" s="289"/>
      <c r="D97" s="290">
        <v>50.876513999999993</v>
      </c>
      <c r="E97" s="284">
        <v>38.299999999999997</v>
      </c>
      <c r="F97" s="284">
        <v>45.8</v>
      </c>
      <c r="G97" s="290">
        <v>87.974999999999994</v>
      </c>
    </row>
    <row r="99" spans="2:29" ht="15" customHeight="1" thickBot="1">
      <c r="B99" s="226" t="s">
        <v>370</v>
      </c>
      <c r="C99" s="292"/>
      <c r="D99" s="292"/>
      <c r="E99" s="292"/>
      <c r="F99" s="292"/>
      <c r="AC99" s="226"/>
    </row>
    <row r="100" spans="2:29">
      <c r="B100" s="605" t="s">
        <v>223</v>
      </c>
      <c r="C100" s="605"/>
      <c r="D100" s="524" t="s">
        <v>340</v>
      </c>
      <c r="E100" s="597"/>
      <c r="F100" s="597"/>
      <c r="G100" s="293" t="s">
        <v>343</v>
      </c>
    </row>
    <row r="101" spans="2:29">
      <c r="B101" s="606"/>
      <c r="C101" s="606"/>
      <c r="D101" s="603" t="s">
        <v>341</v>
      </c>
      <c r="E101" s="604"/>
      <c r="F101" s="604"/>
      <c r="G101" s="276"/>
    </row>
    <row r="102" spans="2:29">
      <c r="B102" s="606"/>
      <c r="C102" s="606"/>
      <c r="D102" s="603" t="s">
        <v>219</v>
      </c>
      <c r="E102" s="604"/>
      <c r="F102" s="604"/>
      <c r="G102" s="277" t="s">
        <v>221</v>
      </c>
    </row>
    <row r="103" spans="2:29" ht="15" thickBot="1">
      <c r="B103" s="607"/>
      <c r="C103" s="607"/>
      <c r="D103" s="294">
        <v>2019</v>
      </c>
      <c r="E103" s="294">
        <v>2018</v>
      </c>
      <c r="F103" s="294">
        <v>2017</v>
      </c>
      <c r="G103" s="294">
        <v>2019</v>
      </c>
    </row>
    <row r="104" spans="2:29" ht="15" thickBot="1">
      <c r="B104" s="295" t="s">
        <v>371</v>
      </c>
      <c r="C104" s="295"/>
      <c r="D104" s="296">
        <v>1265.463626</v>
      </c>
      <c r="E104" s="297">
        <v>1063.3</v>
      </c>
      <c r="F104" s="297">
        <v>1284.2</v>
      </c>
      <c r="G104" s="296">
        <v>549.9799999999999</v>
      </c>
    </row>
    <row r="105" spans="2:29">
      <c r="B105" s="281" t="s">
        <v>372</v>
      </c>
      <c r="C105" s="281"/>
      <c r="D105" s="298">
        <v>194.97121999999999</v>
      </c>
      <c r="E105" s="299">
        <v>164.1</v>
      </c>
      <c r="F105" s="299">
        <v>212.5</v>
      </c>
      <c r="G105" s="298">
        <v>94.5</v>
      </c>
    </row>
    <row r="106" spans="2:29">
      <c r="B106" s="281" t="s">
        <v>408</v>
      </c>
      <c r="C106" s="281"/>
      <c r="D106" s="298">
        <v>208.93073000000001</v>
      </c>
      <c r="E106" s="299">
        <v>181.5</v>
      </c>
      <c r="F106" s="299">
        <v>209.5</v>
      </c>
      <c r="G106" s="298">
        <v>76</v>
      </c>
    </row>
    <row r="107" spans="2:29">
      <c r="B107" s="281" t="s">
        <v>409</v>
      </c>
      <c r="C107" s="281"/>
      <c r="D107" s="298">
        <v>159.612075</v>
      </c>
      <c r="E107" s="299">
        <v>130.9</v>
      </c>
      <c r="F107" s="299">
        <v>154.5</v>
      </c>
      <c r="G107" s="298">
        <v>61.23</v>
      </c>
    </row>
    <row r="108" spans="2:29">
      <c r="B108" s="281" t="s">
        <v>373</v>
      </c>
      <c r="C108" s="281"/>
      <c r="D108" s="298">
        <v>109.095187</v>
      </c>
      <c r="E108" s="299">
        <v>90.4</v>
      </c>
      <c r="F108" s="299">
        <v>108.5</v>
      </c>
      <c r="G108" s="298">
        <v>48.96</v>
      </c>
    </row>
    <row r="109" spans="2:29">
      <c r="B109" s="281" t="s">
        <v>374</v>
      </c>
      <c r="C109" s="281"/>
      <c r="D109" s="298">
        <v>96.805067999999991</v>
      </c>
      <c r="E109" s="300">
        <v>80</v>
      </c>
      <c r="F109" s="299">
        <v>99.8</v>
      </c>
      <c r="G109" s="298">
        <v>46</v>
      </c>
    </row>
    <row r="110" spans="2:29">
      <c r="B110" s="281" t="s">
        <v>375</v>
      </c>
      <c r="C110" s="281"/>
      <c r="D110" s="298">
        <v>84.951851999999988</v>
      </c>
      <c r="E110" s="299">
        <v>69.5</v>
      </c>
      <c r="F110" s="299">
        <v>83.5</v>
      </c>
      <c r="G110" s="298">
        <v>41.19</v>
      </c>
    </row>
    <row r="111" spans="2:29">
      <c r="B111" s="281" t="s">
        <v>376</v>
      </c>
      <c r="C111" s="281"/>
      <c r="D111" s="298">
        <v>83.699611000000004</v>
      </c>
      <c r="E111" s="299">
        <v>69.400000000000006</v>
      </c>
      <c r="F111" s="299">
        <v>82.1</v>
      </c>
      <c r="G111" s="298">
        <v>34.24</v>
      </c>
    </row>
    <row r="112" spans="2:29">
      <c r="B112" s="281" t="s">
        <v>377</v>
      </c>
      <c r="C112" s="281"/>
      <c r="D112" s="298">
        <v>69.854674999999986</v>
      </c>
      <c r="E112" s="299">
        <v>56.7</v>
      </c>
      <c r="F112" s="299">
        <v>70.599999999999994</v>
      </c>
      <c r="G112" s="298">
        <v>28.28</v>
      </c>
    </row>
    <row r="113" spans="2:7">
      <c r="B113" s="281" t="s">
        <v>378</v>
      </c>
      <c r="C113" s="281"/>
      <c r="D113" s="298">
        <v>64.764991000000009</v>
      </c>
      <c r="E113" s="299">
        <v>57.6</v>
      </c>
      <c r="F113" s="299">
        <v>69.7</v>
      </c>
      <c r="G113" s="298">
        <v>31.2</v>
      </c>
    </row>
    <row r="114" spans="2:7">
      <c r="B114" s="281" t="s">
        <v>379</v>
      </c>
      <c r="C114" s="281"/>
      <c r="D114" s="298">
        <v>65.19491699999999</v>
      </c>
      <c r="E114" s="299">
        <v>57.1</v>
      </c>
      <c r="F114" s="299">
        <v>65.599999999999994</v>
      </c>
      <c r="G114" s="298">
        <v>31.2</v>
      </c>
    </row>
    <row r="115" spans="2:7">
      <c r="B115" s="281" t="s">
        <v>380</v>
      </c>
      <c r="C115" s="281"/>
      <c r="D115" s="298">
        <v>41.598965999999997</v>
      </c>
      <c r="E115" s="299">
        <v>33.6</v>
      </c>
      <c r="F115" s="299">
        <v>39.6</v>
      </c>
      <c r="G115" s="298">
        <v>18.239999999999998</v>
      </c>
    </row>
    <row r="116" spans="2:7">
      <c r="B116" s="281" t="s">
        <v>381</v>
      </c>
      <c r="C116" s="281"/>
      <c r="D116" s="298">
        <v>31.172149000000001</v>
      </c>
      <c r="E116" s="299">
        <v>26.7</v>
      </c>
      <c r="F116" s="299">
        <v>31.1</v>
      </c>
      <c r="G116" s="298">
        <v>14.28</v>
      </c>
    </row>
    <row r="117" spans="2:7">
      <c r="B117" s="281" t="s">
        <v>382</v>
      </c>
      <c r="C117" s="281"/>
      <c r="D117" s="298">
        <v>29.771135999999998</v>
      </c>
      <c r="E117" s="299">
        <v>24.9</v>
      </c>
      <c r="F117" s="299">
        <v>29.2</v>
      </c>
      <c r="G117" s="298">
        <v>12.42</v>
      </c>
    </row>
    <row r="118" spans="2:7" ht="15" thickBot="1">
      <c r="B118" s="281" t="s">
        <v>383</v>
      </c>
      <c r="C118" s="281"/>
      <c r="D118" s="298">
        <v>25.041048999999997</v>
      </c>
      <c r="E118" s="299">
        <v>20.9</v>
      </c>
      <c r="F118" s="299">
        <v>28</v>
      </c>
      <c r="G118" s="298">
        <v>12.24</v>
      </c>
    </row>
    <row r="119" spans="2:7" ht="15" thickBot="1">
      <c r="B119" s="301" t="s">
        <v>384</v>
      </c>
      <c r="C119" s="301"/>
      <c r="D119" s="302">
        <v>0.58245799999999992</v>
      </c>
      <c r="E119" s="303">
        <v>0.6</v>
      </c>
      <c r="F119" s="303">
        <v>0.5</v>
      </c>
      <c r="G119" s="302">
        <v>0.6</v>
      </c>
    </row>
    <row r="120" spans="2:7" ht="15" thickBot="1">
      <c r="B120" s="304"/>
      <c r="C120" s="304"/>
      <c r="D120" s="305"/>
      <c r="E120" s="306"/>
      <c r="F120" s="306"/>
      <c r="G120" s="306"/>
    </row>
    <row r="121" spans="2:7" ht="16.399999999999999" customHeight="1" thickBot="1">
      <c r="B121" s="295" t="s">
        <v>385</v>
      </c>
      <c r="C121" s="295"/>
      <c r="D121" s="307">
        <v>2289.8781949999998</v>
      </c>
      <c r="E121" s="308">
        <v>1828.9</v>
      </c>
      <c r="F121" s="308">
        <v>2195.6</v>
      </c>
      <c r="G121" s="307">
        <v>2188.9720000000002</v>
      </c>
    </row>
    <row r="134" spans="2:29">
      <c r="B134" s="247"/>
    </row>
    <row r="135" spans="2:29" ht="19" thickBot="1">
      <c r="B135" s="226" t="s">
        <v>407</v>
      </c>
      <c r="AC135" s="226"/>
    </row>
    <row r="136" spans="2:29">
      <c r="B136" s="524" t="s">
        <v>320</v>
      </c>
      <c r="C136" s="602">
        <v>2019</v>
      </c>
      <c r="D136" s="602"/>
      <c r="E136" s="293">
        <v>2018</v>
      </c>
      <c r="F136" s="293"/>
      <c r="G136" s="293" t="s">
        <v>321</v>
      </c>
      <c r="H136" s="293"/>
    </row>
    <row r="137" spans="2:29">
      <c r="B137" s="525"/>
      <c r="C137" s="310" t="s">
        <v>390</v>
      </c>
      <c r="D137" s="310" t="s">
        <v>392</v>
      </c>
      <c r="E137" s="276" t="s">
        <v>390</v>
      </c>
      <c r="F137" s="276" t="s">
        <v>392</v>
      </c>
      <c r="G137" s="276" t="s">
        <v>390</v>
      </c>
      <c r="H137" s="276" t="s">
        <v>392</v>
      </c>
    </row>
    <row r="138" spans="2:29" ht="15" thickBot="1">
      <c r="B138" s="526"/>
      <c r="C138" s="312" t="s">
        <v>391</v>
      </c>
      <c r="D138" s="312" t="s">
        <v>393</v>
      </c>
      <c r="E138" s="294" t="s">
        <v>391</v>
      </c>
      <c r="F138" s="294" t="s">
        <v>393</v>
      </c>
      <c r="G138" s="294" t="s">
        <v>391</v>
      </c>
      <c r="H138" s="294" t="s">
        <v>393</v>
      </c>
    </row>
    <row r="139" spans="2:29" ht="15.5">
      <c r="B139" s="313" t="s">
        <v>395</v>
      </c>
      <c r="C139" s="314">
        <v>9838</v>
      </c>
      <c r="D139" s="314">
        <v>3042</v>
      </c>
      <c r="E139" s="315">
        <v>11086</v>
      </c>
      <c r="F139" s="315">
        <v>2849</v>
      </c>
      <c r="G139" s="315">
        <v>6400</v>
      </c>
      <c r="H139" s="315">
        <v>1520</v>
      </c>
    </row>
    <row r="140" spans="2:29" ht="15.5">
      <c r="B140" s="252" t="s">
        <v>396</v>
      </c>
      <c r="C140" s="314">
        <v>1203724</v>
      </c>
      <c r="D140" s="316">
        <v>918</v>
      </c>
      <c r="E140" s="315">
        <v>1131071</v>
      </c>
      <c r="F140" s="317">
        <v>827</v>
      </c>
      <c r="G140" s="315">
        <v>756850</v>
      </c>
      <c r="H140" s="317">
        <v>527</v>
      </c>
    </row>
    <row r="141" spans="2:29" ht="15.5">
      <c r="B141" s="252" t="s">
        <v>397</v>
      </c>
      <c r="C141" s="314">
        <v>548</v>
      </c>
      <c r="D141" s="316">
        <v>143</v>
      </c>
      <c r="E141" s="315">
        <v>458</v>
      </c>
      <c r="F141" s="317">
        <v>104</v>
      </c>
      <c r="G141" s="315">
        <v>529</v>
      </c>
      <c r="H141" s="317">
        <v>99</v>
      </c>
    </row>
    <row r="142" spans="2:29" ht="15.5">
      <c r="B142" s="252" t="s">
        <v>398</v>
      </c>
      <c r="C142" s="314">
        <v>40</v>
      </c>
      <c r="D142" s="318">
        <v>107</v>
      </c>
      <c r="E142" s="315">
        <v>35</v>
      </c>
      <c r="F142" s="319">
        <v>91</v>
      </c>
      <c r="G142" s="315">
        <v>31</v>
      </c>
      <c r="H142" s="319">
        <v>46</v>
      </c>
    </row>
    <row r="143" spans="2:29" ht="16" thickBot="1">
      <c r="B143" s="320" t="s">
        <v>329</v>
      </c>
      <c r="C143" s="321"/>
      <c r="D143" s="322">
        <v>4210</v>
      </c>
      <c r="E143" s="323"/>
      <c r="F143" s="324">
        <v>3871</v>
      </c>
      <c r="G143" s="323"/>
      <c r="H143" s="324">
        <v>2192</v>
      </c>
    </row>
    <row r="144" spans="2:29">
      <c r="B144" s="247" t="s">
        <v>394</v>
      </c>
    </row>
    <row r="145" spans="2:2">
      <c r="B145" s="247" t="s">
        <v>399</v>
      </c>
    </row>
  </sheetData>
  <sheetProtection sheet="1" objects="1" scenarios="1"/>
  <mergeCells count="181">
    <mergeCell ref="B136:B138"/>
    <mergeCell ref="C136:D136"/>
    <mergeCell ref="D60:F60"/>
    <mergeCell ref="B100:B103"/>
    <mergeCell ref="C100:C103"/>
    <mergeCell ref="D100:F100"/>
    <mergeCell ref="D101:F101"/>
    <mergeCell ref="D102:F102"/>
    <mergeCell ref="J49:J50"/>
    <mergeCell ref="D59:F59"/>
    <mergeCell ref="K49:K50"/>
    <mergeCell ref="L49:L50"/>
    <mergeCell ref="M49:M50"/>
    <mergeCell ref="B51:C51"/>
    <mergeCell ref="D58:F58"/>
    <mergeCell ref="M44:M45"/>
    <mergeCell ref="M47:M48"/>
    <mergeCell ref="B49:B50"/>
    <mergeCell ref="C49:C50"/>
    <mergeCell ref="D49:D50"/>
    <mergeCell ref="E49:E50"/>
    <mergeCell ref="F49:F50"/>
    <mergeCell ref="G49:G50"/>
    <mergeCell ref="H49:H50"/>
    <mergeCell ref="I49:I50"/>
    <mergeCell ref="G47:G48"/>
    <mergeCell ref="H47:H48"/>
    <mergeCell ref="I47:I48"/>
    <mergeCell ref="J47:J48"/>
    <mergeCell ref="K47:K48"/>
    <mergeCell ref="L47:L48"/>
    <mergeCell ref="B47:B48"/>
    <mergeCell ref="C47:C48"/>
    <mergeCell ref="D47:D48"/>
    <mergeCell ref="L38:L40"/>
    <mergeCell ref="M38:M40"/>
    <mergeCell ref="B42:B43"/>
    <mergeCell ref="M42:M43"/>
    <mergeCell ref="B44:B45"/>
    <mergeCell ref="D44:D45"/>
    <mergeCell ref="E44:E45"/>
    <mergeCell ref="F44:F45"/>
    <mergeCell ref="G44:G45"/>
    <mergeCell ref="H44:H45"/>
    <mergeCell ref="D42:D43"/>
    <mergeCell ref="B38:B40"/>
    <mergeCell ref="D38:D40"/>
    <mergeCell ref="E38:E40"/>
    <mergeCell ref="F38:F40"/>
    <mergeCell ref="G38:G40"/>
    <mergeCell ref="H38:H40"/>
    <mergeCell ref="I38:I40"/>
    <mergeCell ref="J38:J40"/>
    <mergeCell ref="K38:K40"/>
    <mergeCell ref="B34:B35"/>
    <mergeCell ref="M34:M35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H34:H35"/>
    <mergeCell ref="I34:I35"/>
    <mergeCell ref="J34:J35"/>
    <mergeCell ref="K34:K35"/>
    <mergeCell ref="L34:L35"/>
    <mergeCell ref="D34:D35"/>
    <mergeCell ref="E34:E35"/>
    <mergeCell ref="F34:F35"/>
    <mergeCell ref="G34:G35"/>
    <mergeCell ref="M36:M37"/>
    <mergeCell ref="M28:M30"/>
    <mergeCell ref="B31:B33"/>
    <mergeCell ref="D31:D33"/>
    <mergeCell ref="E31:E33"/>
    <mergeCell ref="F31:F33"/>
    <mergeCell ref="G31:G33"/>
    <mergeCell ref="B28:B30"/>
    <mergeCell ref="D28:D30"/>
    <mergeCell ref="E28:E30"/>
    <mergeCell ref="F28:F30"/>
    <mergeCell ref="G28:G30"/>
    <mergeCell ref="H28:H30"/>
    <mergeCell ref="H31:H33"/>
    <mergeCell ref="I31:I33"/>
    <mergeCell ref="J31:J33"/>
    <mergeCell ref="K31:K33"/>
    <mergeCell ref="L31:L33"/>
    <mergeCell ref="M31:M33"/>
    <mergeCell ref="M16:M17"/>
    <mergeCell ref="B24:B27"/>
    <mergeCell ref="D24:F24"/>
    <mergeCell ref="G24:I24"/>
    <mergeCell ref="D25:F25"/>
    <mergeCell ref="G25:I25"/>
    <mergeCell ref="D26:F26"/>
    <mergeCell ref="D16:D17"/>
    <mergeCell ref="E16:E17"/>
    <mergeCell ref="F16:F17"/>
    <mergeCell ref="G16:G17"/>
    <mergeCell ref="H16:H17"/>
    <mergeCell ref="I16:I17"/>
    <mergeCell ref="C16:C17"/>
    <mergeCell ref="G26:I26"/>
    <mergeCell ref="M8:M9"/>
    <mergeCell ref="B10:B11"/>
    <mergeCell ref="M10:M11"/>
    <mergeCell ref="B12:B13"/>
    <mergeCell ref="M12:M13"/>
    <mergeCell ref="M14:M15"/>
    <mergeCell ref="B4:B7"/>
    <mergeCell ref="D4:F4"/>
    <mergeCell ref="G4:I4"/>
    <mergeCell ref="D5:F5"/>
    <mergeCell ref="G5:I5"/>
    <mergeCell ref="D6:F6"/>
    <mergeCell ref="G6:I6"/>
    <mergeCell ref="H14:H15"/>
    <mergeCell ref="I14:I15"/>
    <mergeCell ref="J14:J15"/>
    <mergeCell ref="K14:K15"/>
    <mergeCell ref="L14:L15"/>
    <mergeCell ref="B14:B15"/>
    <mergeCell ref="D14:D15"/>
    <mergeCell ref="E14:E15"/>
    <mergeCell ref="F14:F15"/>
    <mergeCell ref="G14:G15"/>
    <mergeCell ref="G12:G13"/>
    <mergeCell ref="J10:J11"/>
    <mergeCell ref="K10:K11"/>
    <mergeCell ref="L10:L11"/>
    <mergeCell ref="E47:E48"/>
    <mergeCell ref="F47:F48"/>
    <mergeCell ref="I44:I45"/>
    <mergeCell ref="J44:J45"/>
    <mergeCell ref="K44:K45"/>
    <mergeCell ref="L44:L45"/>
    <mergeCell ref="G42:G43"/>
    <mergeCell ref="H42:H43"/>
    <mergeCell ref="I42:I43"/>
    <mergeCell ref="J42:J43"/>
    <mergeCell ref="K42:K43"/>
    <mergeCell ref="L42:L43"/>
    <mergeCell ref="E42:E43"/>
    <mergeCell ref="F42:F43"/>
    <mergeCell ref="J16:J17"/>
    <mergeCell ref="K16:K17"/>
    <mergeCell ref="L16:L17"/>
    <mergeCell ref="I28:I30"/>
    <mergeCell ref="J28:J30"/>
    <mergeCell ref="K28:K30"/>
    <mergeCell ref="L28:L30"/>
    <mergeCell ref="I8:I9"/>
    <mergeCell ref="J8:J9"/>
    <mergeCell ref="K8:K9"/>
    <mergeCell ref="L8:L9"/>
    <mergeCell ref="C8:C9"/>
    <mergeCell ref="D8:D9"/>
    <mergeCell ref="E8:E9"/>
    <mergeCell ref="F8:F9"/>
    <mergeCell ref="D12:D13"/>
    <mergeCell ref="E12:E13"/>
    <mergeCell ref="F12:F13"/>
    <mergeCell ref="D10:D11"/>
    <mergeCell ref="E10:E11"/>
    <mergeCell ref="F10:F11"/>
    <mergeCell ref="G10:G11"/>
    <mergeCell ref="G8:G9"/>
    <mergeCell ref="H8:H9"/>
    <mergeCell ref="H12:H13"/>
    <mergeCell ref="I12:I13"/>
    <mergeCell ref="J12:J13"/>
    <mergeCell ref="K12:K13"/>
    <mergeCell ref="L12:L13"/>
    <mergeCell ref="H10:H11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Major Financial and Operating</vt:lpstr>
      <vt:lpstr>Szczegółowe dane operacyjne_PL</vt:lpstr>
      <vt:lpstr>Detailed operating data_ENG</vt:lpstr>
    </vt:vector>
  </TitlesOfParts>
  <Company>GK 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Żurawska Joanna [PGE S.A.]</cp:lastModifiedBy>
  <dcterms:created xsi:type="dcterms:W3CDTF">2019-09-24T17:57:24Z</dcterms:created>
  <dcterms:modified xsi:type="dcterms:W3CDTF">2021-03-24T12:21:12Z</dcterms:modified>
  <cp:contentStatus/>
</cp:coreProperties>
</file>